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10" windowHeight="11055" tabRatio="829"/>
  </bookViews>
  <sheets>
    <sheet name="親和性表" sheetId="1" r:id="rId1"/>
    <sheet name="Note" sheetId="2" r:id="rId2"/>
    <sheet name="Work" sheetId="3" r:id="rId3"/>
    <sheet name="検証" sheetId="4" r:id="rId4"/>
  </sheets>
  <calcPr calcId="144525"/>
</workbook>
</file>

<file path=xl/sharedStrings.xml><?xml version="1.0" encoding="utf-8"?>
<sst xmlns="http://schemas.openxmlformats.org/spreadsheetml/2006/main" count="54">
  <si>
    <t>コステールの自然親和性表</t>
  </si>
  <si>
    <t>青いセルに入力します。先頭は和音・スケールのRootを入れてください。</t>
  </si>
  <si>
    <t>重み</t>
  </si>
  <si>
    <t>12音</t>
  </si>
  <si>
    <t>C</t>
  </si>
  <si>
    <t>C#
/D♭</t>
  </si>
  <si>
    <t>D</t>
  </si>
  <si>
    <t>E♭
/D#</t>
  </si>
  <si>
    <t>E</t>
  </si>
  <si>
    <t>F</t>
  </si>
  <si>
    <t>F#
/G♭</t>
  </si>
  <si>
    <t>G</t>
  </si>
  <si>
    <t>A♭
/G#</t>
  </si>
  <si>
    <t>A</t>
  </si>
  <si>
    <t>B♭</t>
  </si>
  <si>
    <t>B</t>
  </si>
  <si>
    <t>平均</t>
  </si>
  <si>
    <t>安定性</t>
  </si>
  <si>
    <t>割合</t>
  </si>
  <si>
    <t>親和性表</t>
  </si>
  <si>
    <t>Root＝1になるように正規化</t>
  </si>
  <si>
    <t>タイプ</t>
  </si>
  <si>
    <t>C#</t>
  </si>
  <si>
    <t>E♭</t>
  </si>
  <si>
    <t>F#</t>
  </si>
  <si>
    <t>A♭</t>
  </si>
  <si>
    <t>コステール</t>
  </si>
  <si>
    <t>参考</t>
  </si>
  <si>
    <t>”重み”はコステールに、長2度上を1,長2度下を0.5として追加し、</t>
  </si>
  <si>
    <t>以下の第7倍音までの重みを加算したもの</t>
  </si>
  <si>
    <t>倍音の重み</t>
  </si>
  <si>
    <t>=1/2+1/4</t>
  </si>
  <si>
    <t>=1/5</t>
  </si>
  <si>
    <t>=1/3+1/6</t>
  </si>
  <si>
    <t>=1/7</t>
  </si>
  <si>
    <t>〇</t>
  </si>
  <si>
    <t>D♭</t>
  </si>
  <si>
    <t>Cx</t>
  </si>
  <si>
    <t>D#</t>
  </si>
  <si>
    <t>Dx</t>
  </si>
  <si>
    <t>F♭</t>
  </si>
  <si>
    <t>E#</t>
  </si>
  <si>
    <t>G♭</t>
  </si>
  <si>
    <t>Fx</t>
  </si>
  <si>
    <t>G#</t>
  </si>
  <si>
    <t>Gx</t>
  </si>
  <si>
    <t>A#</t>
  </si>
  <si>
    <t>Ax</t>
  </si>
  <si>
    <t>B#</t>
  </si>
  <si>
    <t>C♭</t>
  </si>
  <si>
    <t>重複</t>
  </si>
  <si>
    <t>Am</t>
  </si>
  <si>
    <t>G7</t>
  </si>
  <si>
    <t>Dm</t>
  </si>
</sst>
</file>

<file path=xl/styles.xml><?xml version="1.0" encoding="utf-8"?>
<styleSheet xmlns="http://schemas.openxmlformats.org/spreadsheetml/2006/main">
  <numFmts count="8">
    <numFmt numFmtId="176" formatCode="_-&quot;\&quot;* #,##0.00_-\ ;\-&quot;\&quot;* #,##0.00_-\ ;_-&quot;\&quot;* &quot;-&quot;??_-\ ;_-@_-"/>
    <numFmt numFmtId="43" formatCode="_ * #,##0.00_ ;_ * \-#,##0.00_ ;_ * &quot;-&quot;??_ ;_ @_ "/>
    <numFmt numFmtId="177" formatCode="0.00_ "/>
    <numFmt numFmtId="178" formatCode="0.000_ "/>
    <numFmt numFmtId="179" formatCode="0.0_ "/>
    <numFmt numFmtId="180" formatCode="_-&quot;\&quot;* #,##0_-\ ;\-&quot;\&quot;* #,##0_-\ ;_-&quot;\&quot;* &quot;-&quot;??_-\ ;_-@_-"/>
    <numFmt numFmtId="181" formatCode="_ * #,##0_ ;_ * \-#,##0_ ;_ * &quot;-&quot;??_ ;_ @_ "/>
    <numFmt numFmtId="182" formatCode="0.0%"/>
  </numFmts>
  <fonts count="28">
    <font>
      <sz val="12"/>
      <color theme="1"/>
      <name val="游ゴシック"/>
      <charset val="128"/>
    </font>
    <font>
      <sz val="12"/>
      <name val="游ゴシック"/>
      <charset val="128"/>
    </font>
    <font>
      <sz val="12"/>
      <color rgb="FFFF0000"/>
      <name val="游ゴシック"/>
      <charset val="128"/>
    </font>
    <font>
      <b/>
      <sz val="14"/>
      <color theme="1"/>
      <name val="游ゴシック"/>
      <charset val="128"/>
    </font>
    <font>
      <sz val="10"/>
      <color theme="1"/>
      <name val="游ゴシック"/>
      <charset val="128"/>
    </font>
    <font>
      <b/>
      <sz val="12"/>
      <color theme="1"/>
      <name val="游ゴシック"/>
      <charset val="128"/>
    </font>
    <font>
      <sz val="12"/>
      <color rgb="FF002244"/>
      <name val="游ゴシック"/>
      <charset val="128"/>
    </font>
    <font>
      <b/>
      <sz val="12"/>
      <color rgb="FF002244"/>
      <name val="游ゴシック"/>
      <charset val="128"/>
    </font>
    <font>
      <b/>
      <sz val="11"/>
      <color theme="1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sz val="11"/>
      <color theme="1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sz val="11"/>
      <color rgb="FFFA7D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0" borderId="12" applyNumberFormat="0" applyAlignment="0" applyProtection="0">
      <alignment vertical="center"/>
    </xf>
    <xf numFmtId="181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180" fontId="9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8" borderId="11" applyNumberFormat="0" applyFont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9" borderId="15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9" borderId="12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4" fillId="21" borderId="1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9" fontId="0" fillId="0" borderId="0" xfId="0" applyNumberFormat="1">
      <alignment vertical="center"/>
    </xf>
    <xf numFmtId="179" fontId="0" fillId="0" borderId="0" xfId="0" applyNumberFormat="1" applyAlignment="1">
      <alignment horizontal="left"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178" fontId="0" fillId="0" borderId="0" xfId="0" applyNumberFormat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Protection="1">
      <alignment vertical="center"/>
    </xf>
    <xf numFmtId="0" fontId="3" fillId="0" borderId="0" xfId="0" applyFont="1" applyProtection="1">
      <alignment vertical="center"/>
    </xf>
    <xf numFmtId="0" fontId="0" fillId="4" borderId="1" xfId="0" applyFont="1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 applyProtection="1">
      <alignment horizontal="center" vertical="center"/>
    </xf>
    <xf numFmtId="0" fontId="4" fillId="5" borderId="3" xfId="0" applyFont="1" applyFill="1" applyBorder="1" applyAlignment="1" applyProtection="1">
      <alignment horizontal="center" vertical="center"/>
    </xf>
    <xf numFmtId="0" fontId="4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4" fillId="6" borderId="4" xfId="0" applyFont="1" applyFill="1" applyBorder="1" applyAlignment="1" applyProtection="1">
      <alignment horizontal="center" vertical="center"/>
      <protection locked="0"/>
    </xf>
    <xf numFmtId="0" fontId="0" fillId="0" borderId="5" xfId="0" applyBorder="1" applyProtection="1">
      <alignment vertical="center"/>
    </xf>
    <xf numFmtId="0" fontId="0" fillId="0" borderId="4" xfId="0" applyBorder="1" applyProtection="1">
      <alignment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6" xfId="0" applyBorder="1" applyProtection="1">
      <alignment vertical="center"/>
    </xf>
    <xf numFmtId="0" fontId="0" fillId="0" borderId="1" xfId="0" applyBorder="1" applyProtection="1">
      <alignment vertical="center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 vertical="center"/>
      <protection locked="0"/>
    </xf>
    <xf numFmtId="0" fontId="0" fillId="0" borderId="8" xfId="0" applyBorder="1" applyProtection="1">
      <alignment vertical="center"/>
    </xf>
    <xf numFmtId="0" fontId="0" fillId="0" borderId="3" xfId="0" applyBorder="1" applyProtection="1">
      <alignment vertical="center"/>
    </xf>
    <xf numFmtId="0" fontId="0" fillId="0" borderId="9" xfId="0" applyFill="1" applyBorder="1" applyProtection="1">
      <alignment vertical="center"/>
    </xf>
    <xf numFmtId="0" fontId="0" fillId="5" borderId="4" xfId="0" applyFill="1" applyBorder="1" applyAlignment="1" applyProtection="1">
      <alignment horizontal="center" vertical="center"/>
    </xf>
    <xf numFmtId="0" fontId="0" fillId="7" borderId="5" xfId="0" applyFill="1" applyBorder="1" applyProtection="1">
      <alignment vertical="center"/>
    </xf>
    <xf numFmtId="0" fontId="0" fillId="7" borderId="4" xfId="0" applyFill="1" applyBorder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Protection="1">
      <alignment vertical="center"/>
    </xf>
    <xf numFmtId="0" fontId="0" fillId="0" borderId="0" xfId="0" applyFill="1" applyBorder="1" applyProtection="1">
      <alignment vertical="center"/>
    </xf>
    <xf numFmtId="0" fontId="0" fillId="7" borderId="7" xfId="0" applyFont="1" applyFill="1" applyBorder="1" applyAlignment="1" applyProtection="1">
      <alignment horizontal="center" vertical="center" wrapText="1"/>
    </xf>
    <xf numFmtId="0" fontId="0" fillId="7" borderId="1" xfId="0" applyFill="1" applyBorder="1" applyProtection="1">
      <alignment vertical="center"/>
    </xf>
    <xf numFmtId="0" fontId="0" fillId="5" borderId="1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0" fillId="7" borderId="6" xfId="0" applyFill="1" applyBorder="1" applyProtection="1">
      <alignment vertical="center"/>
    </xf>
    <xf numFmtId="0" fontId="0" fillId="7" borderId="1" xfId="0" applyFill="1" applyBorder="1" applyProtection="1">
      <alignment vertical="center"/>
    </xf>
    <xf numFmtId="0" fontId="0" fillId="4" borderId="6" xfId="0" applyFill="1" applyBorder="1" applyProtection="1">
      <alignment vertical="center"/>
      <protection locked="0"/>
    </xf>
    <xf numFmtId="0" fontId="0" fillId="4" borderId="1" xfId="0" applyFill="1" applyBorder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0" fillId="5" borderId="6" xfId="0" applyFill="1" applyBorder="1" applyProtection="1">
      <alignment vertical="center"/>
    </xf>
    <xf numFmtId="0" fontId="0" fillId="5" borderId="1" xfId="0" applyFill="1" applyBorder="1" applyProtection="1">
      <alignment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5" fillId="0" borderId="0" xfId="0" applyFont="1" applyAlignment="1" applyProtection="1">
      <alignment horizontal="center" vertical="center"/>
    </xf>
    <xf numFmtId="177" fontId="5" fillId="0" borderId="0" xfId="0" applyNumberFormat="1" applyFont="1" applyFill="1" applyBorder="1" applyProtection="1">
      <alignment vertical="center"/>
    </xf>
    <xf numFmtId="177" fontId="5" fillId="0" borderId="0" xfId="0" applyNumberFormat="1" applyFont="1" applyFill="1" applyProtection="1">
      <alignment vertical="center"/>
    </xf>
    <xf numFmtId="0" fontId="0" fillId="0" borderId="0" xfId="0" applyBorder="1" applyProtection="1">
      <alignment vertical="center"/>
    </xf>
    <xf numFmtId="0" fontId="6" fillId="0" borderId="0" xfId="0" applyFont="1" applyProtection="1">
      <alignment vertical="center"/>
    </xf>
    <xf numFmtId="0" fontId="0" fillId="4" borderId="1" xfId="0" applyFill="1" applyBorder="1" applyProtection="1">
      <alignment vertical="center"/>
      <protection locked="0"/>
    </xf>
    <xf numFmtId="0" fontId="0" fillId="0" borderId="0" xfId="0" applyFill="1" applyBorder="1" applyProtection="1">
      <alignment vertical="center"/>
    </xf>
    <xf numFmtId="0" fontId="7" fillId="0" borderId="0" xfId="0" applyFont="1" applyAlignment="1" applyProtection="1">
      <alignment horizontal="center" vertical="center"/>
    </xf>
    <xf numFmtId="177" fontId="5" fillId="0" borderId="0" xfId="0" applyNumberFormat="1" applyFont="1" applyProtection="1">
      <alignment vertical="center"/>
    </xf>
    <xf numFmtId="182" fontId="5" fillId="0" borderId="0" xfId="0" applyNumberFormat="1" applyFont="1" applyProtection="1">
      <alignment vertical="center"/>
    </xf>
    <xf numFmtId="177" fontId="5" fillId="0" borderId="0" xfId="0" applyNumberFormat="1" applyFont="1" applyProtection="1">
      <alignment vertical="center"/>
    </xf>
    <xf numFmtId="0" fontId="0" fillId="0" borderId="0" xfId="0" applyFill="1" applyProtection="1" quotePrefix="1">
      <alignment vertical="center"/>
    </xf>
    <xf numFmtId="0" fontId="0" fillId="0" borderId="0" xfId="0" applyFill="1" applyBorder="1" applyProtection="1" quotePrefix="1">
      <alignment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和音の勾配</a:t>
            </a:r>
          </a:p>
        </c:rich>
      </c:tx>
      <c:layout>
        <c:manualLayout>
          <c:xMode val="edge"/>
          <c:yMode val="edge"/>
          <c:x val="0.391097088183091"/>
          <c:y val="0.054527480584422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"重み"</c:f>
              <c:strCache>
                <c:ptCount val="1"/>
                <c:pt idx="0">
                  <c:v>重み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検証!$D$19:$P$19</c:f>
              <c:numCache>
                <c:formatCode>General</c:formatCode>
                <c:ptCount val="13"/>
                <c:pt idx="0" c:formatCode="General">
                  <c:v>1</c:v>
                </c:pt>
                <c:pt idx="1" c:formatCode="General">
                  <c:v>2</c:v>
                </c:pt>
                <c:pt idx="2" c:formatCode="General">
                  <c:v>3</c:v>
                </c:pt>
                <c:pt idx="3" c:formatCode="General">
                  <c:v>4</c:v>
                </c:pt>
                <c:pt idx="4" c:formatCode="General">
                  <c:v>5</c:v>
                </c:pt>
                <c:pt idx="5" c:formatCode="General">
                  <c:v>6</c:v>
                </c:pt>
                <c:pt idx="6" c:formatCode="General">
                  <c:v>7</c:v>
                </c:pt>
                <c:pt idx="7" c:formatCode="General">
                  <c:v>8</c:v>
                </c:pt>
                <c:pt idx="8" c:formatCode="General">
                  <c:v>9</c:v>
                </c:pt>
                <c:pt idx="9" c:formatCode="General">
                  <c:v>10</c:v>
                </c:pt>
                <c:pt idx="10" c:formatCode="General">
                  <c:v>11</c:v>
                </c:pt>
                <c:pt idx="11" c:formatCode="General">
                  <c:v>12</c:v>
                </c:pt>
                <c:pt idx="12" c:formatCode="General">
                  <c:v>13</c:v>
                </c:pt>
              </c:numCache>
            </c:numRef>
          </c:xVal>
          <c:yVal>
            <c:numRef>
              <c:f>検証!$D$18:$P$18</c:f>
              <c:numCache>
                <c:formatCode>General</c:formatCode>
                <c:ptCount val="13"/>
                <c:pt idx="0" c:formatCode="General">
                  <c:v>1.1</c:v>
                </c:pt>
                <c:pt idx="1" c:formatCode="General">
                  <c:v>0.8</c:v>
                </c:pt>
                <c:pt idx="2" c:formatCode="General">
                  <c:v>0.4</c:v>
                </c:pt>
                <c:pt idx="3" c:formatCode="General">
                  <c:v>0.44</c:v>
                </c:pt>
                <c:pt idx="4" c:formatCode="General">
                  <c:v>0.4</c:v>
                </c:pt>
                <c:pt idx="5" c:formatCode="General">
                  <c:v>0.8</c:v>
                </c:pt>
                <c:pt idx="6" c:formatCode="General">
                  <c:v>0.8</c:v>
                </c:pt>
                <c:pt idx="7" c:formatCode="General">
                  <c:v>1.1</c:v>
                </c:pt>
                <c:pt idx="8" c:formatCode="General">
                  <c:v>0.9</c:v>
                </c:pt>
                <c:pt idx="9" c:formatCode="General">
                  <c:v>1.1</c:v>
                </c:pt>
                <c:pt idx="10" c:formatCode="General">
                  <c:v>0.4</c:v>
                </c:pt>
                <c:pt idx="11" c:formatCode="General">
                  <c:v>0.8</c:v>
                </c:pt>
                <c:pt idx="12" c:formatCode="General">
                  <c:v>0.8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"コステール"</c:f>
              <c:strCache>
                <c:ptCount val="1"/>
                <c:pt idx="0">
                  <c:v>コステール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検証!$D$19:$P$19</c:f>
              <c:numCache>
                <c:formatCode>General</c:formatCode>
                <c:ptCount val="13"/>
                <c:pt idx="0" c:formatCode="General">
                  <c:v>1</c:v>
                </c:pt>
                <c:pt idx="1" c:formatCode="General">
                  <c:v>2</c:v>
                </c:pt>
                <c:pt idx="2" c:formatCode="General">
                  <c:v>3</c:v>
                </c:pt>
                <c:pt idx="3" c:formatCode="General">
                  <c:v>4</c:v>
                </c:pt>
                <c:pt idx="4" c:formatCode="General">
                  <c:v>5</c:v>
                </c:pt>
                <c:pt idx="5" c:formatCode="General">
                  <c:v>6</c:v>
                </c:pt>
                <c:pt idx="6" c:formatCode="General">
                  <c:v>7</c:v>
                </c:pt>
                <c:pt idx="7" c:formatCode="General">
                  <c:v>8</c:v>
                </c:pt>
                <c:pt idx="8" c:formatCode="General">
                  <c:v>9</c:v>
                </c:pt>
                <c:pt idx="9" c:formatCode="General">
                  <c:v>10</c:v>
                </c:pt>
                <c:pt idx="10" c:formatCode="General">
                  <c:v>11</c:v>
                </c:pt>
                <c:pt idx="11" c:formatCode="General">
                  <c:v>12</c:v>
                </c:pt>
                <c:pt idx="12" c:formatCode="General">
                  <c:v>13</c:v>
                </c:pt>
              </c:numCache>
            </c:numRef>
          </c:xVal>
          <c:yVal>
            <c:numRef>
              <c:f>検証!$D$17:$P$17</c:f>
              <c:numCache>
                <c:formatCode>0.0_ 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0.33</c:v>
                </c:pt>
                <c:pt idx="3">
                  <c:v>0.67</c:v>
                </c:pt>
                <c:pt idx="4">
                  <c:v>0.33</c:v>
                </c:pt>
                <c:pt idx="5">
                  <c:v>0.67</c:v>
                </c:pt>
                <c:pt idx="6">
                  <c:v>1</c:v>
                </c:pt>
                <c:pt idx="7">
                  <c:v>1</c:v>
                </c:pt>
                <c:pt idx="8">
                  <c:v>0.33</c:v>
                </c:pt>
                <c:pt idx="9">
                  <c:v>1.5</c:v>
                </c:pt>
                <c:pt idx="10">
                  <c:v>0.3</c:v>
                </c:pt>
                <c:pt idx="11">
                  <c:v>0.67</c:v>
                </c:pt>
                <c:pt idx="12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05159"/>
        <c:axId val="740070442"/>
      </c:scatterChart>
      <c:valAx>
        <c:axId val="74105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40070442"/>
        <c:crosses val="autoZero"/>
        <c:crossBetween val="midCat"/>
      </c:valAx>
      <c:valAx>
        <c:axId val="74007044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4105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ja-JP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66040</xdr:colOff>
      <xdr:row>3</xdr:row>
      <xdr:rowOff>31750</xdr:rowOff>
    </xdr:from>
    <xdr:to>
      <xdr:col>1</xdr:col>
      <xdr:colOff>658495</xdr:colOff>
      <xdr:row>4</xdr:row>
      <xdr:rowOff>7620</xdr:rowOff>
    </xdr:to>
    <xdr:sp>
      <xdr:nvSpPr>
        <xdr:cNvPr id="2" name="線吹き出し 1(枠付き) 1"/>
        <xdr:cNvSpPr/>
      </xdr:nvSpPr>
      <xdr:spPr>
        <a:xfrm>
          <a:off x="66040" y="1041400"/>
          <a:ext cx="972820" cy="233045"/>
        </a:xfrm>
        <a:prstGeom prst="borderCallout1">
          <a:avLst>
            <a:gd name="adj1" fmla="val 24101"/>
            <a:gd name="adj2" fmla="val 106332"/>
            <a:gd name="adj3" fmla="val 63760"/>
            <a:gd name="adj4" fmla="val 119569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r>
            <a:rPr lang="en-US" altLang="ja-JP" sz="1100">
              <a:solidFill>
                <a:schemeClr val="tx1"/>
              </a:solidFill>
            </a:rPr>
            <a:t>Root</a:t>
          </a:r>
          <a:r>
            <a:rPr lang="ja-JP" altLang="en-US" sz="1100">
              <a:solidFill>
                <a:schemeClr val="tx1"/>
              </a:solidFill>
            </a:rPr>
            <a:t>を入れる</a:t>
          </a:r>
          <a:endParaRPr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304800</xdr:colOff>
      <xdr:row>10</xdr:row>
      <xdr:rowOff>38100</xdr:rowOff>
    </xdr:from>
    <xdr:to>
      <xdr:col>16</xdr:col>
      <xdr:colOff>544830</xdr:colOff>
      <xdr:row>15</xdr:row>
      <xdr:rowOff>37465</xdr:rowOff>
    </xdr:to>
    <xdr:pic>
      <xdr:nvPicPr>
        <xdr:cNvPr id="43" name="図形 4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066800" y="2514600"/>
          <a:ext cx="4907280" cy="12376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</xdr:col>
      <xdr:colOff>257175</xdr:colOff>
      <xdr:row>14</xdr:row>
      <xdr:rowOff>142875</xdr:rowOff>
    </xdr:from>
    <xdr:to>
      <xdr:col>3</xdr:col>
      <xdr:colOff>199390</xdr:colOff>
      <xdr:row>15</xdr:row>
      <xdr:rowOff>238125</xdr:rowOff>
    </xdr:to>
    <xdr:grpSp>
      <xdr:nvGrpSpPr>
        <xdr:cNvPr id="5" name="グループ化 4"/>
        <xdr:cNvGrpSpPr/>
      </xdr:nvGrpSpPr>
      <xdr:grpSpPr>
        <a:xfrm>
          <a:off x="1552575" y="3609975"/>
          <a:ext cx="208915" cy="342900"/>
          <a:chOff x="1260" y="4035"/>
          <a:chExt cx="329" cy="540"/>
        </a:xfrm>
      </xdr:grpSpPr>
      <xdr:cxnSp>
        <xdr:nvCxnSpPr>
          <xdr:cNvPr id="3" name="直線コネクタ 2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4" name="直線コネクタ 3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38100</xdr:colOff>
      <xdr:row>14</xdr:row>
      <xdr:rowOff>123825</xdr:rowOff>
    </xdr:from>
    <xdr:to>
      <xdr:col>4</xdr:col>
      <xdr:colOff>247015</xdr:colOff>
      <xdr:row>15</xdr:row>
      <xdr:rowOff>219075</xdr:rowOff>
    </xdr:to>
    <xdr:grpSp>
      <xdr:nvGrpSpPr>
        <xdr:cNvPr id="6" name="グループ化 5"/>
        <xdr:cNvGrpSpPr/>
      </xdr:nvGrpSpPr>
      <xdr:grpSpPr>
        <a:xfrm>
          <a:off x="1895475" y="3590925"/>
          <a:ext cx="208915" cy="342900"/>
          <a:chOff x="1260" y="4035"/>
          <a:chExt cx="329" cy="540"/>
        </a:xfrm>
      </xdr:grpSpPr>
      <xdr:cxnSp>
        <xdr:nvCxnSpPr>
          <xdr:cNvPr id="7" name="直線コネクタ 6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8" name="直線コネクタ 7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57150</xdr:colOff>
      <xdr:row>14</xdr:row>
      <xdr:rowOff>123825</xdr:rowOff>
    </xdr:from>
    <xdr:to>
      <xdr:col>5</xdr:col>
      <xdr:colOff>256540</xdr:colOff>
      <xdr:row>15</xdr:row>
      <xdr:rowOff>219075</xdr:rowOff>
    </xdr:to>
    <xdr:grpSp>
      <xdr:nvGrpSpPr>
        <xdr:cNvPr id="9" name="グループ化 8"/>
        <xdr:cNvGrpSpPr/>
      </xdr:nvGrpSpPr>
      <xdr:grpSpPr>
        <a:xfrm>
          <a:off x="2209800" y="3590925"/>
          <a:ext cx="199390" cy="342900"/>
          <a:chOff x="1260" y="4035"/>
          <a:chExt cx="329" cy="540"/>
        </a:xfrm>
      </xdr:grpSpPr>
      <xdr:cxnSp>
        <xdr:nvCxnSpPr>
          <xdr:cNvPr id="10" name="直線コネクタ 9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11" name="直線コネクタ 10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38100</xdr:colOff>
      <xdr:row>14</xdr:row>
      <xdr:rowOff>123825</xdr:rowOff>
    </xdr:from>
    <xdr:to>
      <xdr:col>6</xdr:col>
      <xdr:colOff>247015</xdr:colOff>
      <xdr:row>15</xdr:row>
      <xdr:rowOff>219075</xdr:rowOff>
    </xdr:to>
    <xdr:grpSp>
      <xdr:nvGrpSpPr>
        <xdr:cNvPr id="12" name="グループ化 11"/>
        <xdr:cNvGrpSpPr/>
      </xdr:nvGrpSpPr>
      <xdr:grpSpPr>
        <a:xfrm>
          <a:off x="2486025" y="3590925"/>
          <a:ext cx="208915" cy="342900"/>
          <a:chOff x="1260" y="4035"/>
          <a:chExt cx="329" cy="540"/>
        </a:xfrm>
      </xdr:grpSpPr>
      <xdr:cxnSp>
        <xdr:nvCxnSpPr>
          <xdr:cNvPr id="13" name="直線コネクタ 12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14" name="直線コネクタ 13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19050</xdr:colOff>
      <xdr:row>14</xdr:row>
      <xdr:rowOff>123825</xdr:rowOff>
    </xdr:from>
    <xdr:to>
      <xdr:col>7</xdr:col>
      <xdr:colOff>237490</xdr:colOff>
      <xdr:row>15</xdr:row>
      <xdr:rowOff>219075</xdr:rowOff>
    </xdr:to>
    <xdr:grpSp>
      <xdr:nvGrpSpPr>
        <xdr:cNvPr id="15" name="グループ化 14"/>
        <xdr:cNvGrpSpPr/>
      </xdr:nvGrpSpPr>
      <xdr:grpSpPr>
        <a:xfrm>
          <a:off x="2762250" y="3590925"/>
          <a:ext cx="218440" cy="342900"/>
          <a:chOff x="1260" y="4035"/>
          <a:chExt cx="329" cy="540"/>
        </a:xfrm>
      </xdr:grpSpPr>
      <xdr:cxnSp>
        <xdr:nvCxnSpPr>
          <xdr:cNvPr id="16" name="直線コネクタ 15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17" name="直線コネクタ 16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38100</xdr:colOff>
      <xdr:row>14</xdr:row>
      <xdr:rowOff>142875</xdr:rowOff>
    </xdr:from>
    <xdr:to>
      <xdr:col>8</xdr:col>
      <xdr:colOff>247015</xdr:colOff>
      <xdr:row>15</xdr:row>
      <xdr:rowOff>238125</xdr:rowOff>
    </xdr:to>
    <xdr:grpSp>
      <xdr:nvGrpSpPr>
        <xdr:cNvPr id="18" name="グループ化 17"/>
        <xdr:cNvGrpSpPr/>
      </xdr:nvGrpSpPr>
      <xdr:grpSpPr>
        <a:xfrm>
          <a:off x="3076575" y="3609975"/>
          <a:ext cx="208915" cy="342900"/>
          <a:chOff x="1260" y="4035"/>
          <a:chExt cx="329" cy="540"/>
        </a:xfrm>
      </xdr:grpSpPr>
      <xdr:cxnSp>
        <xdr:nvCxnSpPr>
          <xdr:cNvPr id="19" name="直線コネクタ 18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20" name="直線コネクタ 19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47625</xdr:colOff>
      <xdr:row>14</xdr:row>
      <xdr:rowOff>142875</xdr:rowOff>
    </xdr:from>
    <xdr:to>
      <xdr:col>9</xdr:col>
      <xdr:colOff>256540</xdr:colOff>
      <xdr:row>15</xdr:row>
      <xdr:rowOff>238125</xdr:rowOff>
    </xdr:to>
    <xdr:grpSp>
      <xdr:nvGrpSpPr>
        <xdr:cNvPr id="21" name="グループ化 20"/>
        <xdr:cNvGrpSpPr/>
      </xdr:nvGrpSpPr>
      <xdr:grpSpPr>
        <a:xfrm>
          <a:off x="3381375" y="3609975"/>
          <a:ext cx="208915" cy="342900"/>
          <a:chOff x="1260" y="4035"/>
          <a:chExt cx="329" cy="540"/>
        </a:xfrm>
      </xdr:grpSpPr>
      <xdr:cxnSp>
        <xdr:nvCxnSpPr>
          <xdr:cNvPr id="22" name="直線コネクタ 21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23" name="直線コネクタ 22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57150</xdr:colOff>
      <xdr:row>14</xdr:row>
      <xdr:rowOff>152400</xdr:rowOff>
    </xdr:from>
    <xdr:to>
      <xdr:col>10</xdr:col>
      <xdr:colOff>265430</xdr:colOff>
      <xdr:row>16</xdr:row>
      <xdr:rowOff>0</xdr:rowOff>
    </xdr:to>
    <xdr:grpSp>
      <xdr:nvGrpSpPr>
        <xdr:cNvPr id="24" name="グループ化 23"/>
        <xdr:cNvGrpSpPr/>
      </xdr:nvGrpSpPr>
      <xdr:grpSpPr>
        <a:xfrm>
          <a:off x="3686175" y="3619500"/>
          <a:ext cx="208280" cy="342900"/>
          <a:chOff x="1260" y="4035"/>
          <a:chExt cx="329" cy="540"/>
        </a:xfrm>
      </xdr:grpSpPr>
      <xdr:cxnSp>
        <xdr:nvCxnSpPr>
          <xdr:cNvPr id="25" name="直線コネクタ 24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26" name="直線コネクタ 25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28575</xdr:colOff>
      <xdr:row>14</xdr:row>
      <xdr:rowOff>161925</xdr:rowOff>
    </xdr:from>
    <xdr:to>
      <xdr:col>11</xdr:col>
      <xdr:colOff>237490</xdr:colOff>
      <xdr:row>16</xdr:row>
      <xdr:rowOff>9525</xdr:rowOff>
    </xdr:to>
    <xdr:grpSp>
      <xdr:nvGrpSpPr>
        <xdr:cNvPr id="27" name="グループ化 26"/>
        <xdr:cNvGrpSpPr/>
      </xdr:nvGrpSpPr>
      <xdr:grpSpPr>
        <a:xfrm>
          <a:off x="3952875" y="3629025"/>
          <a:ext cx="208915" cy="342900"/>
          <a:chOff x="1260" y="4035"/>
          <a:chExt cx="329" cy="540"/>
        </a:xfrm>
      </xdr:grpSpPr>
      <xdr:cxnSp>
        <xdr:nvCxnSpPr>
          <xdr:cNvPr id="28" name="直線コネクタ 27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29" name="直線コネクタ 28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9525</xdr:colOff>
      <xdr:row>14</xdr:row>
      <xdr:rowOff>142875</xdr:rowOff>
    </xdr:from>
    <xdr:to>
      <xdr:col>12</xdr:col>
      <xdr:colOff>227965</xdr:colOff>
      <xdr:row>15</xdr:row>
      <xdr:rowOff>238125</xdr:rowOff>
    </xdr:to>
    <xdr:grpSp>
      <xdr:nvGrpSpPr>
        <xdr:cNvPr id="30" name="グループ化 29"/>
        <xdr:cNvGrpSpPr/>
      </xdr:nvGrpSpPr>
      <xdr:grpSpPr>
        <a:xfrm>
          <a:off x="4229100" y="3609975"/>
          <a:ext cx="218440" cy="342900"/>
          <a:chOff x="1260" y="4035"/>
          <a:chExt cx="329" cy="540"/>
        </a:xfrm>
      </xdr:grpSpPr>
      <xdr:cxnSp>
        <xdr:nvCxnSpPr>
          <xdr:cNvPr id="31" name="直線コネクタ 30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32" name="直線コネクタ 31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38100</xdr:colOff>
      <xdr:row>14</xdr:row>
      <xdr:rowOff>152400</xdr:rowOff>
    </xdr:from>
    <xdr:to>
      <xdr:col>13</xdr:col>
      <xdr:colOff>210185</xdr:colOff>
      <xdr:row>16</xdr:row>
      <xdr:rowOff>0</xdr:rowOff>
    </xdr:to>
    <xdr:grpSp>
      <xdr:nvGrpSpPr>
        <xdr:cNvPr id="33" name="グループ化 32"/>
        <xdr:cNvGrpSpPr/>
      </xdr:nvGrpSpPr>
      <xdr:grpSpPr>
        <a:xfrm>
          <a:off x="4552950" y="3619500"/>
          <a:ext cx="172085" cy="342900"/>
          <a:chOff x="1260" y="4035"/>
          <a:chExt cx="329" cy="540"/>
        </a:xfrm>
      </xdr:grpSpPr>
      <xdr:cxnSp>
        <xdr:nvCxnSpPr>
          <xdr:cNvPr id="34" name="直線コネクタ 33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35" name="直線コネクタ 34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57150</xdr:colOff>
      <xdr:row>14</xdr:row>
      <xdr:rowOff>133350</xdr:rowOff>
    </xdr:from>
    <xdr:to>
      <xdr:col>14</xdr:col>
      <xdr:colOff>219710</xdr:colOff>
      <xdr:row>15</xdr:row>
      <xdr:rowOff>228600</xdr:rowOff>
    </xdr:to>
    <xdr:grpSp>
      <xdr:nvGrpSpPr>
        <xdr:cNvPr id="36" name="グループ化 35"/>
        <xdr:cNvGrpSpPr/>
      </xdr:nvGrpSpPr>
      <xdr:grpSpPr>
        <a:xfrm>
          <a:off x="4867275" y="3600450"/>
          <a:ext cx="162560" cy="342900"/>
          <a:chOff x="1260" y="4035"/>
          <a:chExt cx="329" cy="540"/>
        </a:xfrm>
      </xdr:grpSpPr>
      <xdr:cxnSp>
        <xdr:nvCxnSpPr>
          <xdr:cNvPr id="37" name="直線コネクタ 36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38" name="直線コネクタ 37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28575</xdr:colOff>
      <xdr:row>14</xdr:row>
      <xdr:rowOff>142875</xdr:rowOff>
    </xdr:from>
    <xdr:to>
      <xdr:col>15</xdr:col>
      <xdr:colOff>247015</xdr:colOff>
      <xdr:row>15</xdr:row>
      <xdr:rowOff>238125</xdr:rowOff>
    </xdr:to>
    <xdr:grpSp>
      <xdr:nvGrpSpPr>
        <xdr:cNvPr id="39" name="グループ化 38"/>
        <xdr:cNvGrpSpPr/>
      </xdr:nvGrpSpPr>
      <xdr:grpSpPr>
        <a:xfrm>
          <a:off x="5133975" y="3609975"/>
          <a:ext cx="218440" cy="342900"/>
          <a:chOff x="1260" y="4035"/>
          <a:chExt cx="329" cy="540"/>
        </a:xfrm>
      </xdr:grpSpPr>
      <xdr:cxnSp>
        <xdr:nvCxnSpPr>
          <xdr:cNvPr id="40" name="直線コネクタ 39"/>
          <xdr:cNvCxnSpPr/>
        </xdr:nvCxnSpPr>
        <xdr:spPr>
          <a:xfrm>
            <a:off x="1260" y="4035"/>
            <a:ext cx="150" cy="54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>
        <xdr:nvCxnSpPr>
          <xdr:cNvPr id="41" name="直線コネクタ 40"/>
          <xdr:cNvCxnSpPr/>
        </xdr:nvCxnSpPr>
        <xdr:spPr>
          <a:xfrm flipH="1">
            <a:off x="1395" y="4035"/>
            <a:ext cx="195" cy="51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41275</xdr:colOff>
      <xdr:row>0</xdr:row>
      <xdr:rowOff>201295</xdr:rowOff>
    </xdr:from>
    <xdr:to>
      <xdr:col>16</xdr:col>
      <xdr:colOff>526415</xdr:colOff>
      <xdr:row>9</xdr:row>
      <xdr:rowOff>19050</xdr:rowOff>
    </xdr:to>
    <xdr:graphicFrame>
      <xdr:nvGraphicFramePr>
        <xdr:cNvPr id="42" name="グラフ 41"/>
        <xdr:cNvGraphicFramePr/>
      </xdr:nvGraphicFramePr>
      <xdr:xfrm>
        <a:off x="803275" y="201295"/>
        <a:ext cx="5152390" cy="20466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29"/>
  <sheetViews>
    <sheetView tabSelected="1" zoomScale="85" zoomScaleNormal="85" workbookViewId="0">
      <selection activeCell="E21" sqref="E21"/>
    </sheetView>
  </sheetViews>
  <sheetFormatPr defaultColWidth="9" defaultRowHeight="19.5"/>
  <cols>
    <col min="1" max="1" width="4.43703703703704" customWidth="1"/>
    <col min="2" max="2" width="9.28148148148148" customWidth="1"/>
    <col min="3" max="3" width="9.55555555555556" customWidth="1"/>
    <col min="4" max="15" width="5.22222222222222" customWidth="1"/>
    <col min="16" max="16" width="6.53333333333333" customWidth="1"/>
    <col min="17" max="17" width="6.65925925925926" customWidth="1"/>
    <col min="18" max="18" width="6.79259259259259" customWidth="1"/>
    <col min="19" max="27" width="3.88888888888889" customWidth="1"/>
    <col min="29" max="29" width="3.55555555555556" customWidth="1"/>
    <col min="30" max="30" width="6" customWidth="1"/>
    <col min="31" max="31" width="5.55555555555556" customWidth="1"/>
    <col min="32" max="32" width="6.44444444444444" customWidth="1"/>
  </cols>
  <sheetData>
    <row r="1" ht="22.5" spans="1:19">
      <c r="A1" s="10"/>
      <c r="B1" s="11" t="s">
        <v>0</v>
      </c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"/>
    </row>
    <row r="2" spans="1:19">
      <c r="A2" s="10"/>
      <c r="B2" s="10" t="s">
        <v>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"/>
    </row>
    <row r="3" ht="37.5" customHeight="1" spans="1:19">
      <c r="A3" s="10"/>
      <c r="B3" s="12" t="s">
        <v>2</v>
      </c>
      <c r="C3" s="13" t="s">
        <v>3</v>
      </c>
      <c r="D3" s="14" t="s">
        <v>4</v>
      </c>
      <c r="E3" s="15" t="s">
        <v>5</v>
      </c>
      <c r="F3" s="14" t="s">
        <v>6</v>
      </c>
      <c r="G3" s="15" t="s">
        <v>7</v>
      </c>
      <c r="H3" s="14" t="s">
        <v>8</v>
      </c>
      <c r="I3" s="14" t="s">
        <v>9</v>
      </c>
      <c r="J3" s="15" t="s">
        <v>10</v>
      </c>
      <c r="K3" s="14" t="s">
        <v>11</v>
      </c>
      <c r="L3" s="15" t="s">
        <v>12</v>
      </c>
      <c r="M3" s="14" t="s">
        <v>13</v>
      </c>
      <c r="N3" s="14" t="s">
        <v>14</v>
      </c>
      <c r="O3" s="14" t="s">
        <v>15</v>
      </c>
      <c r="P3" s="10"/>
      <c r="Q3" s="10"/>
      <c r="R3" s="10"/>
      <c r="S3" s="1"/>
    </row>
    <row r="4" ht="20.25" spans="1:19">
      <c r="A4" s="10"/>
      <c r="B4" s="16"/>
      <c r="C4" s="17" t="s">
        <v>13</v>
      </c>
      <c r="D4" s="18">
        <f>Work!Q3</f>
        <v>0</v>
      </c>
      <c r="E4" s="19">
        <f>Work!R3</f>
        <v>0.2</v>
      </c>
      <c r="F4" s="19">
        <f>Work!S3</f>
        <v>1</v>
      </c>
      <c r="G4" s="19">
        <f>Work!T3</f>
        <v>0</v>
      </c>
      <c r="H4" s="19">
        <f>Work!U3</f>
        <v>1.5</v>
      </c>
      <c r="I4" s="19">
        <f>Work!V3</f>
        <v>0</v>
      </c>
      <c r="J4" s="19">
        <f>Work!W3</f>
        <v>0</v>
      </c>
      <c r="K4" s="19">
        <f>Work!X3</f>
        <v>0.64</v>
      </c>
      <c r="L4" s="19">
        <f>Work!Y3</f>
        <v>1</v>
      </c>
      <c r="M4" s="19">
        <f>Work!Z3</f>
        <v>1.75</v>
      </c>
      <c r="N4" s="19">
        <f>Work!AA3</f>
        <v>1</v>
      </c>
      <c r="O4" s="19">
        <f>Work!AB3</f>
        <v>1</v>
      </c>
      <c r="P4" s="10"/>
      <c r="Q4" s="10"/>
      <c r="R4" s="10"/>
      <c r="S4" s="1"/>
    </row>
    <row r="5" spans="1:19">
      <c r="A5" s="10"/>
      <c r="B5" s="10"/>
      <c r="C5" s="20" t="s">
        <v>4</v>
      </c>
      <c r="D5" s="21">
        <f>Work!Q4</f>
        <v>1.75</v>
      </c>
      <c r="E5" s="22">
        <f>Work!R4</f>
        <v>1</v>
      </c>
      <c r="F5" s="22">
        <f>Work!S4</f>
        <v>1</v>
      </c>
      <c r="G5" s="22">
        <f>Work!T4</f>
        <v>0</v>
      </c>
      <c r="H5" s="22">
        <f>Work!U4</f>
        <v>0.2</v>
      </c>
      <c r="I5" s="22">
        <f>Work!V4</f>
        <v>1</v>
      </c>
      <c r="J5" s="22">
        <f>Work!W4</f>
        <v>0</v>
      </c>
      <c r="K5" s="22">
        <f>Work!X4</f>
        <v>1.5</v>
      </c>
      <c r="L5" s="22">
        <f>Work!Y4</f>
        <v>0</v>
      </c>
      <c r="M5" s="22">
        <f>Work!Z4</f>
        <v>0</v>
      </c>
      <c r="N5" s="22">
        <f>Work!AA4</f>
        <v>0.64</v>
      </c>
      <c r="O5" s="22">
        <f>Work!AB4</f>
        <v>1</v>
      </c>
      <c r="P5" s="10"/>
      <c r="Q5" s="10"/>
      <c r="R5" s="10"/>
      <c r="S5" s="1"/>
    </row>
    <row r="6" spans="1:19">
      <c r="A6" s="10"/>
      <c r="B6" s="10"/>
      <c r="C6" s="23" t="s">
        <v>8</v>
      </c>
      <c r="D6" s="22">
        <f>Work!Q5</f>
        <v>0</v>
      </c>
      <c r="E6" s="22">
        <f>Work!R5</f>
        <v>0</v>
      </c>
      <c r="F6" s="22">
        <f>Work!S5</f>
        <v>0.64</v>
      </c>
      <c r="G6" s="22">
        <f>Work!T5</f>
        <v>1</v>
      </c>
      <c r="H6" s="22">
        <f>Work!U5</f>
        <v>1.75</v>
      </c>
      <c r="I6" s="22">
        <f>Work!V5</f>
        <v>1</v>
      </c>
      <c r="J6" s="22">
        <f>Work!W5</f>
        <v>1</v>
      </c>
      <c r="K6" s="22">
        <f>Work!X5</f>
        <v>0</v>
      </c>
      <c r="L6" s="22">
        <f>Work!Y5</f>
        <v>0.2</v>
      </c>
      <c r="M6" s="22">
        <f>Work!Z5</f>
        <v>1</v>
      </c>
      <c r="N6" s="22">
        <f>Work!AA5</f>
        <v>0</v>
      </c>
      <c r="O6" s="22">
        <f>Work!AB5</f>
        <v>1.5</v>
      </c>
      <c r="P6" s="10"/>
      <c r="Q6" s="10"/>
      <c r="R6" s="10"/>
      <c r="S6" s="1"/>
    </row>
    <row r="7" spans="1:19">
      <c r="A7" s="10"/>
      <c r="B7" s="10"/>
      <c r="C7" s="20" t="s">
        <v>13</v>
      </c>
      <c r="D7" s="21">
        <f>Work!Q6</f>
        <v>0</v>
      </c>
      <c r="E7" s="22">
        <f>Work!R6</f>
        <v>0.2</v>
      </c>
      <c r="F7" s="22">
        <f>Work!S6</f>
        <v>1</v>
      </c>
      <c r="G7" s="22">
        <f>Work!T6</f>
        <v>0</v>
      </c>
      <c r="H7" s="22">
        <f>Work!U6</f>
        <v>1.5</v>
      </c>
      <c r="I7" s="22">
        <f>Work!V6</f>
        <v>0</v>
      </c>
      <c r="J7" s="22">
        <f>Work!W6</f>
        <v>0</v>
      </c>
      <c r="K7" s="22">
        <f>Work!X6</f>
        <v>0.64</v>
      </c>
      <c r="L7" s="22">
        <f>Work!Y6</f>
        <v>1</v>
      </c>
      <c r="M7" s="22">
        <f>Work!Z6</f>
        <v>1.75</v>
      </c>
      <c r="N7" s="22">
        <f>Work!AA6</f>
        <v>1</v>
      </c>
      <c r="O7" s="22">
        <f>Work!AB6</f>
        <v>1</v>
      </c>
      <c r="P7" s="10"/>
      <c r="Q7" s="10"/>
      <c r="R7" s="10"/>
      <c r="S7" s="1"/>
    </row>
    <row r="8" spans="1:19">
      <c r="A8" s="10"/>
      <c r="B8" s="10"/>
      <c r="C8" s="20"/>
      <c r="D8" s="21" t="str">
        <f>Work!Q7</f>
        <v/>
      </c>
      <c r="E8" s="22" t="str">
        <f>Work!R7</f>
        <v/>
      </c>
      <c r="F8" s="22" t="str">
        <f>Work!S7</f>
        <v/>
      </c>
      <c r="G8" s="22" t="str">
        <f>Work!T7</f>
        <v/>
      </c>
      <c r="H8" s="22" t="str">
        <f>Work!U7</f>
        <v/>
      </c>
      <c r="I8" s="22" t="str">
        <f>Work!V7</f>
        <v/>
      </c>
      <c r="J8" s="22" t="str">
        <f>Work!W7</f>
        <v/>
      </c>
      <c r="K8" s="22" t="str">
        <f>Work!X7</f>
        <v/>
      </c>
      <c r="L8" s="22" t="str">
        <f>Work!Y7</f>
        <v/>
      </c>
      <c r="M8" s="22" t="str">
        <f>Work!Z7</f>
        <v/>
      </c>
      <c r="N8" s="22" t="str">
        <f>Work!AA7</f>
        <v/>
      </c>
      <c r="O8" s="22" t="str">
        <f>Work!AB7</f>
        <v/>
      </c>
      <c r="P8" s="10"/>
      <c r="Q8" s="10"/>
      <c r="R8" s="10"/>
      <c r="S8" s="1"/>
    </row>
    <row r="9" spans="1:19">
      <c r="A9" s="10"/>
      <c r="B9" s="10"/>
      <c r="C9" s="20"/>
      <c r="D9" s="21" t="str">
        <f>Work!Q8</f>
        <v/>
      </c>
      <c r="E9" s="22" t="str">
        <f>Work!R8</f>
        <v/>
      </c>
      <c r="F9" s="22" t="str">
        <f>Work!S8</f>
        <v/>
      </c>
      <c r="G9" s="22" t="str">
        <f>Work!T8</f>
        <v/>
      </c>
      <c r="H9" s="22" t="str">
        <f>Work!U8</f>
        <v/>
      </c>
      <c r="I9" s="22" t="str">
        <f>Work!V8</f>
        <v/>
      </c>
      <c r="J9" s="22" t="str">
        <f>Work!W8</f>
        <v/>
      </c>
      <c r="K9" s="22" t="str">
        <f>Work!X8</f>
        <v/>
      </c>
      <c r="L9" s="22" t="str">
        <f>Work!Y8</f>
        <v/>
      </c>
      <c r="M9" s="22" t="str">
        <f>Work!Z8</f>
        <v/>
      </c>
      <c r="N9" s="22" t="str">
        <f>Work!AA8</f>
        <v/>
      </c>
      <c r="O9" s="22" t="str">
        <f>Work!AB8</f>
        <v/>
      </c>
      <c r="P9" s="10"/>
      <c r="Q9" s="10"/>
      <c r="R9" s="10"/>
      <c r="S9" s="1"/>
    </row>
    <row r="10" spans="1:19">
      <c r="A10" s="10"/>
      <c r="B10" s="10"/>
      <c r="C10" s="20"/>
      <c r="D10" s="21" t="str">
        <f>Work!Q9</f>
        <v/>
      </c>
      <c r="E10" s="22" t="str">
        <f>Work!R9</f>
        <v/>
      </c>
      <c r="F10" s="22" t="str">
        <f>Work!S9</f>
        <v/>
      </c>
      <c r="G10" s="22" t="str">
        <f>Work!T9</f>
        <v/>
      </c>
      <c r="H10" s="22" t="str">
        <f>Work!U9</f>
        <v/>
      </c>
      <c r="I10" s="22" t="str">
        <f>Work!V9</f>
        <v/>
      </c>
      <c r="J10" s="22" t="str">
        <f>Work!W9</f>
        <v/>
      </c>
      <c r="K10" s="22" t="str">
        <f>Work!X9</f>
        <v/>
      </c>
      <c r="L10" s="22" t="str">
        <f>Work!Y9</f>
        <v/>
      </c>
      <c r="M10" s="22" t="str">
        <f>Work!Z9</f>
        <v/>
      </c>
      <c r="N10" s="22" t="str">
        <f>Work!AA9</f>
        <v/>
      </c>
      <c r="O10" s="22" t="str">
        <f>Work!AB9</f>
        <v/>
      </c>
      <c r="P10" s="10"/>
      <c r="Q10" s="10"/>
      <c r="R10" s="10"/>
      <c r="S10" s="1"/>
    </row>
    <row r="11" spans="1:19">
      <c r="A11" s="10"/>
      <c r="B11" s="10"/>
      <c r="C11" s="20"/>
      <c r="D11" s="21" t="str">
        <f>Work!Q10</f>
        <v/>
      </c>
      <c r="E11" s="22" t="str">
        <f>Work!R10</f>
        <v/>
      </c>
      <c r="F11" s="22" t="str">
        <f>Work!S10</f>
        <v/>
      </c>
      <c r="G11" s="22" t="str">
        <f>Work!T10</f>
        <v/>
      </c>
      <c r="H11" s="22" t="str">
        <f>Work!U10</f>
        <v/>
      </c>
      <c r="I11" s="22" t="str">
        <f>Work!V10</f>
        <v/>
      </c>
      <c r="J11" s="22" t="str">
        <f>Work!W10</f>
        <v/>
      </c>
      <c r="K11" s="22" t="str">
        <f>Work!X10</f>
        <v/>
      </c>
      <c r="L11" s="22" t="str">
        <f>Work!Y10</f>
        <v/>
      </c>
      <c r="M11" s="22" t="str">
        <f>Work!Z10</f>
        <v/>
      </c>
      <c r="N11" s="22" t="str">
        <f>Work!AA10</f>
        <v/>
      </c>
      <c r="O11" s="22" t="str">
        <f>Work!AB10</f>
        <v/>
      </c>
      <c r="P11" s="10"/>
      <c r="Q11" s="10"/>
      <c r="R11" s="10"/>
      <c r="S11" s="1"/>
    </row>
    <row r="12" spans="1:19">
      <c r="A12" s="10"/>
      <c r="B12" s="10"/>
      <c r="C12" s="20"/>
      <c r="D12" s="21" t="str">
        <f>Work!Q11</f>
        <v/>
      </c>
      <c r="E12" s="22" t="str">
        <f>Work!R11</f>
        <v/>
      </c>
      <c r="F12" s="22" t="str">
        <f>Work!S11</f>
        <v/>
      </c>
      <c r="G12" s="22" t="str">
        <f>Work!T11</f>
        <v/>
      </c>
      <c r="H12" s="22" t="str">
        <f>Work!U11</f>
        <v/>
      </c>
      <c r="I12" s="22" t="str">
        <f>Work!V11</f>
        <v/>
      </c>
      <c r="J12" s="22" t="str">
        <f>Work!W11</f>
        <v/>
      </c>
      <c r="K12" s="22" t="str">
        <f>Work!X11</f>
        <v/>
      </c>
      <c r="L12" s="22" t="str">
        <f>Work!Y11</f>
        <v/>
      </c>
      <c r="M12" s="22" t="str">
        <f>Work!Z11</f>
        <v/>
      </c>
      <c r="N12" s="22" t="str">
        <f>Work!AA11</f>
        <v/>
      </c>
      <c r="O12" s="22" t="str">
        <f>Work!AB11</f>
        <v/>
      </c>
      <c r="P12" s="10"/>
      <c r="Q12" s="10"/>
      <c r="R12" s="10"/>
      <c r="S12" s="1"/>
    </row>
    <row r="13" ht="20.25" spans="1:19">
      <c r="A13" s="10"/>
      <c r="B13" s="10"/>
      <c r="C13" s="24"/>
      <c r="D13" s="25" t="str">
        <f>Work!Q12</f>
        <v/>
      </c>
      <c r="E13" s="26" t="str">
        <f>Work!R12</f>
        <v/>
      </c>
      <c r="F13" s="26" t="str">
        <f>Work!S12</f>
        <v/>
      </c>
      <c r="G13" s="26" t="str">
        <f>Work!T12</f>
        <v/>
      </c>
      <c r="H13" s="26" t="str">
        <f>Work!U12</f>
        <v/>
      </c>
      <c r="I13" s="26" t="str">
        <f>Work!V12</f>
        <v/>
      </c>
      <c r="J13" s="26" t="str">
        <f>Work!W12</f>
        <v/>
      </c>
      <c r="K13" s="26" t="str">
        <f>Work!X12</f>
        <v/>
      </c>
      <c r="L13" s="26" t="str">
        <f>Work!Y12</f>
        <v/>
      </c>
      <c r="M13" s="26" t="str">
        <f>Work!Z12</f>
        <v/>
      </c>
      <c r="N13" s="26" t="str">
        <f>Work!AA12</f>
        <v/>
      </c>
      <c r="O13" s="26" t="str">
        <f>Work!AB12</f>
        <v/>
      </c>
      <c r="P13" s="49" t="s">
        <v>16</v>
      </c>
      <c r="Q13" s="56" t="s">
        <v>17</v>
      </c>
      <c r="R13" s="49" t="s">
        <v>18</v>
      </c>
      <c r="S13" s="1"/>
    </row>
    <row r="14" ht="20.25" spans="1:19">
      <c r="A14" s="10"/>
      <c r="B14" s="27"/>
      <c r="C14" s="28" t="s">
        <v>19</v>
      </c>
      <c r="D14" s="29">
        <f>SUM(D4:D7)</f>
        <v>1.75</v>
      </c>
      <c r="E14" s="30">
        <f t="shared" ref="E14:O14" si="0">SUM(E4:E7)</f>
        <v>1.4</v>
      </c>
      <c r="F14" s="30">
        <f t="shared" si="0"/>
        <v>3.64</v>
      </c>
      <c r="G14" s="30">
        <f t="shared" si="0"/>
        <v>1</v>
      </c>
      <c r="H14" s="30">
        <f t="shared" si="0"/>
        <v>4.95</v>
      </c>
      <c r="I14" s="30">
        <f t="shared" si="0"/>
        <v>2</v>
      </c>
      <c r="J14" s="30">
        <f t="shared" si="0"/>
        <v>1</v>
      </c>
      <c r="K14" s="30">
        <f t="shared" si="0"/>
        <v>2.78</v>
      </c>
      <c r="L14" s="30">
        <f t="shared" si="0"/>
        <v>2.2</v>
      </c>
      <c r="M14" s="30">
        <f t="shared" si="0"/>
        <v>4.5</v>
      </c>
      <c r="N14" s="30">
        <f t="shared" si="0"/>
        <v>2.64</v>
      </c>
      <c r="O14" s="30">
        <f t="shared" si="0"/>
        <v>4.5</v>
      </c>
      <c r="P14" s="50">
        <f>SUM(D14:O14)/12*Work!$B$15</f>
        <v>10.7866666666667</v>
      </c>
      <c r="Q14" s="57">
        <f>Work!$P$14</f>
        <v>11.2</v>
      </c>
      <c r="R14" s="58">
        <f>Q14/P14</f>
        <v>1.03831891223733</v>
      </c>
      <c r="S14" s="1"/>
    </row>
    <row r="15" spans="1:19">
      <c r="A15" s="10"/>
      <c r="B15" s="10"/>
      <c r="C15" s="31"/>
      <c r="D15" s="32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51"/>
      <c r="Q15" s="57"/>
      <c r="R15" s="59"/>
      <c r="S15" s="1"/>
    </row>
    <row r="16" spans="1:19">
      <c r="A16" s="10"/>
      <c r="B16" s="10" t="s">
        <v>20</v>
      </c>
      <c r="C16" s="10"/>
      <c r="D16" s="10"/>
      <c r="E16" s="10"/>
      <c r="F16" s="10"/>
      <c r="G16" s="10"/>
      <c r="H16" s="10"/>
      <c r="I16" s="10"/>
      <c r="J16" s="10"/>
      <c r="K16" s="52"/>
      <c r="L16" s="10"/>
      <c r="M16" s="10"/>
      <c r="N16" s="10"/>
      <c r="O16" s="10"/>
      <c r="P16" s="10"/>
      <c r="Q16" s="10"/>
      <c r="R16" s="10"/>
      <c r="S16" s="1"/>
    </row>
    <row r="17" spans="1:19">
      <c r="A17" s="10"/>
      <c r="B17" s="10"/>
      <c r="C17" s="34" t="s">
        <v>19</v>
      </c>
      <c r="D17" s="35">
        <f>D14/Work!$P$16</f>
        <v>0.388888888888889</v>
      </c>
      <c r="E17" s="35">
        <f>E14/Work!$P$16</f>
        <v>0.311111111111111</v>
      </c>
      <c r="F17" s="35">
        <f>F14/Work!$P$16</f>
        <v>0.808888888888889</v>
      </c>
      <c r="G17" s="35">
        <f>G14/Work!$P$16</f>
        <v>0.222222222222222</v>
      </c>
      <c r="H17" s="35">
        <f>H14/Work!$P$16</f>
        <v>1.1</v>
      </c>
      <c r="I17" s="35">
        <f>I14/Work!$P$16</f>
        <v>0.444444444444444</v>
      </c>
      <c r="J17" s="35">
        <f>J14/Work!$P$16</f>
        <v>0.222222222222222</v>
      </c>
      <c r="K17" s="35">
        <f>K14/Work!$P$16</f>
        <v>0.617777777777778</v>
      </c>
      <c r="L17" s="35">
        <f>L14/Work!$P$16</f>
        <v>0.488888888888889</v>
      </c>
      <c r="M17" s="35">
        <f>M14/Work!$P$16</f>
        <v>1</v>
      </c>
      <c r="N17" s="35">
        <f>N14/Work!$P$16</f>
        <v>0.586666666666667</v>
      </c>
      <c r="O17" s="35">
        <f>O14/Work!$P$16</f>
        <v>1</v>
      </c>
      <c r="P17" s="53"/>
      <c r="Q17" s="10"/>
      <c r="R17" s="10"/>
      <c r="S17" s="1"/>
    </row>
    <row r="18" spans="1:19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"/>
    </row>
    <row r="19" spans="1:19">
      <c r="A19" s="10"/>
      <c r="B19" s="10" t="s">
        <v>21</v>
      </c>
      <c r="C19" s="10"/>
      <c r="D19" s="36" t="s">
        <v>4</v>
      </c>
      <c r="E19" s="36" t="s">
        <v>22</v>
      </c>
      <c r="F19" s="36" t="s">
        <v>6</v>
      </c>
      <c r="G19" s="36" t="s">
        <v>23</v>
      </c>
      <c r="H19" s="36" t="s">
        <v>8</v>
      </c>
      <c r="I19" s="36" t="s">
        <v>9</v>
      </c>
      <c r="J19" s="36" t="s">
        <v>24</v>
      </c>
      <c r="K19" s="36" t="s">
        <v>11</v>
      </c>
      <c r="L19" s="36" t="s">
        <v>25</v>
      </c>
      <c r="M19" s="36" t="s">
        <v>13</v>
      </c>
      <c r="N19" s="36" t="s">
        <v>14</v>
      </c>
      <c r="O19" s="36" t="s">
        <v>15</v>
      </c>
      <c r="P19" s="10"/>
      <c r="Q19" s="10"/>
      <c r="R19" s="10"/>
      <c r="S19" s="1"/>
    </row>
    <row r="20" spans="1:19">
      <c r="A20" s="10"/>
      <c r="B20" s="37"/>
      <c r="C20" s="38" t="s">
        <v>26</v>
      </c>
      <c r="D20" s="39">
        <v>1</v>
      </c>
      <c r="E20" s="40">
        <v>1</v>
      </c>
      <c r="F20" s="40">
        <v>0</v>
      </c>
      <c r="G20" s="40">
        <v>0</v>
      </c>
      <c r="H20" s="40">
        <v>0</v>
      </c>
      <c r="I20" s="40">
        <v>1</v>
      </c>
      <c r="J20" s="40">
        <v>0</v>
      </c>
      <c r="K20" s="40">
        <v>1</v>
      </c>
      <c r="L20" s="40">
        <v>0</v>
      </c>
      <c r="M20" s="40">
        <v>0</v>
      </c>
      <c r="N20" s="40">
        <v>0</v>
      </c>
      <c r="O20" s="40">
        <v>1</v>
      </c>
      <c r="P20" s="10"/>
      <c r="Q20" s="10"/>
      <c r="R20" s="10"/>
      <c r="S20" s="1"/>
    </row>
    <row r="21" customFormat="1" spans="1:19">
      <c r="A21" s="10"/>
      <c r="B21" s="10"/>
      <c r="C21" s="36" t="s">
        <v>2</v>
      </c>
      <c r="D21" s="41">
        <v>1.75</v>
      </c>
      <c r="E21" s="42">
        <v>1</v>
      </c>
      <c r="F21" s="42">
        <v>1</v>
      </c>
      <c r="G21" s="42">
        <v>0</v>
      </c>
      <c r="H21" s="42">
        <v>0.2</v>
      </c>
      <c r="I21" s="42">
        <v>1</v>
      </c>
      <c r="J21" s="42">
        <v>0</v>
      </c>
      <c r="K21" s="42">
        <v>1.5</v>
      </c>
      <c r="L21" s="42">
        <v>0</v>
      </c>
      <c r="M21" s="42">
        <v>0</v>
      </c>
      <c r="N21" s="54">
        <v>0.64</v>
      </c>
      <c r="O21" s="42">
        <v>1</v>
      </c>
      <c r="P21" s="10"/>
      <c r="Q21" s="10"/>
      <c r="R21" s="10"/>
      <c r="S21" s="1"/>
    </row>
    <row r="22" spans="1:19">
      <c r="A22" s="10"/>
      <c r="B22" s="10"/>
      <c r="C22" s="43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"/>
    </row>
    <row r="23" spans="1:19">
      <c r="A23" s="10"/>
      <c r="B23" s="10" t="s">
        <v>27</v>
      </c>
      <c r="C23" s="10" t="s">
        <v>28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"/>
    </row>
    <row r="24" spans="1:19">
      <c r="A24" s="10"/>
      <c r="B24" s="10"/>
      <c r="C24" s="44" t="s">
        <v>29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"/>
    </row>
    <row r="25" spans="1:19">
      <c r="A25" s="10"/>
      <c r="B25" s="10"/>
      <c r="C25" s="36" t="s">
        <v>30</v>
      </c>
      <c r="D25" s="45">
        <f>1/2+1/4</f>
        <v>0.75</v>
      </c>
      <c r="E25" s="46"/>
      <c r="F25" s="46"/>
      <c r="G25" s="46"/>
      <c r="H25" s="46">
        <f>1/5</f>
        <v>0.2</v>
      </c>
      <c r="I25" s="46"/>
      <c r="J25" s="46"/>
      <c r="K25" s="46">
        <f>1/3+1/6</f>
        <v>0.5</v>
      </c>
      <c r="L25" s="46"/>
      <c r="M25" s="46"/>
      <c r="N25" s="46">
        <f>1/7</f>
        <v>0.142857142857143</v>
      </c>
      <c r="O25" s="46"/>
      <c r="P25" s="10"/>
      <c r="Q25" s="10"/>
      <c r="R25" s="10"/>
      <c r="S25" s="1"/>
    </row>
    <row r="26" spans="1:19">
      <c r="A26" s="10"/>
      <c r="B26" s="10"/>
      <c r="C26" s="47"/>
      <c r="D26" s="60" t="s">
        <v>31</v>
      </c>
      <c r="E26" s="48"/>
      <c r="F26" s="48"/>
      <c r="G26" s="48"/>
      <c r="H26" s="60" t="s">
        <v>32</v>
      </c>
      <c r="I26" s="48"/>
      <c r="J26" s="48"/>
      <c r="K26" s="61" t="s">
        <v>33</v>
      </c>
      <c r="L26" s="48"/>
      <c r="M26" s="48"/>
      <c r="N26" s="60" t="s">
        <v>34</v>
      </c>
      <c r="O26" s="48"/>
      <c r="P26" s="10"/>
      <c r="Q26" s="10"/>
      <c r="R26" s="10"/>
      <c r="S26" s="1"/>
    </row>
    <row r="27" spans="1:19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"/>
    </row>
    <row r="28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</sheetData>
  <sheetProtection sheet="1" selectLockedCells="1" objects="1"/>
  <dataValidations count="2">
    <dataValidation type="list" allowBlank="1" showInputMessage="1" showErrorMessage="1" sqref="B3">
      <formula1>$C$20:$C$21</formula1>
    </dataValidation>
    <dataValidation type="list" allowBlank="1" showInputMessage="1" showErrorMessage="1" sqref="C4:C13">
      <formula1>Note!$A$1:$A$27</formula1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P33"/>
  <sheetViews>
    <sheetView workbookViewId="0">
      <selection activeCell="F13" sqref="F13"/>
    </sheetView>
  </sheetViews>
  <sheetFormatPr defaultColWidth="9" defaultRowHeight="19.5"/>
  <cols>
    <col min="1" max="10" width="4.77777777777778" customWidth="1"/>
  </cols>
  <sheetData>
    <row r="1" ht="20.25" customHeight="1" spans="1:8">
      <c r="A1" t="s">
        <v>4</v>
      </c>
      <c r="B1">
        <v>0</v>
      </c>
      <c r="D1" t="s">
        <v>4</v>
      </c>
      <c r="E1">
        <v>0</v>
      </c>
      <c r="F1">
        <f>IF(親和性表!$B$3="コステール",親和性表!$D$20,親和性表!$D$21)</f>
        <v>1.75</v>
      </c>
      <c r="H1" t="s">
        <v>35</v>
      </c>
    </row>
    <row r="2" ht="20.25" customHeight="1" spans="1:6">
      <c r="A2" t="s">
        <v>22</v>
      </c>
      <c r="B2">
        <v>1</v>
      </c>
      <c r="D2" t="s">
        <v>22</v>
      </c>
      <c r="E2">
        <v>1</v>
      </c>
      <c r="F2">
        <f>IF(親和性表!$B$3="コステール",親和性表!$E$20,親和性表!$E$21)</f>
        <v>1</v>
      </c>
    </row>
    <row r="3" ht="20.25" customHeight="1" spans="1:6">
      <c r="A3" t="s">
        <v>36</v>
      </c>
      <c r="B3">
        <v>1</v>
      </c>
      <c r="D3" t="s">
        <v>6</v>
      </c>
      <c r="E3">
        <v>2</v>
      </c>
      <c r="F3">
        <f>IF(親和性表!$B$3="コステール",親和性表!$F$20,親和性表!$F$21)</f>
        <v>1</v>
      </c>
    </row>
    <row r="4" ht="20.25" customHeight="1" spans="1:6">
      <c r="A4" t="s">
        <v>37</v>
      </c>
      <c r="B4">
        <v>2</v>
      </c>
      <c r="D4" t="s">
        <v>23</v>
      </c>
      <c r="E4">
        <v>3</v>
      </c>
      <c r="F4">
        <f>IF(親和性表!$B$3="コステール",親和性表!$G$20,親和性表!$G$21)</f>
        <v>0</v>
      </c>
    </row>
    <row r="5" ht="20.25" customHeight="1" spans="1:6">
      <c r="A5" t="s">
        <v>6</v>
      </c>
      <c r="B5">
        <v>2</v>
      </c>
      <c r="D5" t="s">
        <v>8</v>
      </c>
      <c r="E5">
        <v>4</v>
      </c>
      <c r="F5">
        <f>IF(親和性表!$B$3="コステール",親和性表!$H$20,親和性表!$H$21)</f>
        <v>0.2</v>
      </c>
    </row>
    <row r="6" ht="20.25" customHeight="1" spans="1:6">
      <c r="A6" t="s">
        <v>38</v>
      </c>
      <c r="B6">
        <v>3</v>
      </c>
      <c r="D6" t="s">
        <v>9</v>
      </c>
      <c r="E6">
        <v>5</v>
      </c>
      <c r="F6">
        <f>IF(親和性表!$B$3="コステール",親和性表!$I$20,親和性表!$I$21)</f>
        <v>1</v>
      </c>
    </row>
    <row r="7" ht="20.25" customHeight="1" spans="1:6">
      <c r="A7" t="s">
        <v>23</v>
      </c>
      <c r="B7">
        <v>3</v>
      </c>
      <c r="D7" t="s">
        <v>24</v>
      </c>
      <c r="E7">
        <v>6</v>
      </c>
      <c r="F7">
        <f>IF(親和性表!$B$3="コステール",親和性表!$J$20,親和性表!$J$21)</f>
        <v>0</v>
      </c>
    </row>
    <row r="8" ht="20.25" customHeight="1" spans="1:6">
      <c r="A8" t="s">
        <v>39</v>
      </c>
      <c r="B8">
        <v>4</v>
      </c>
      <c r="D8" t="s">
        <v>11</v>
      </c>
      <c r="E8">
        <v>7</v>
      </c>
      <c r="F8">
        <f>IF(親和性表!$B$3="コステール",親和性表!$K$20,親和性表!$K$21)</f>
        <v>1.5</v>
      </c>
    </row>
    <row r="9" ht="20.25" customHeight="1" spans="1:6">
      <c r="A9" t="s">
        <v>8</v>
      </c>
      <c r="B9">
        <v>4</v>
      </c>
      <c r="D9" t="s">
        <v>25</v>
      </c>
      <c r="E9">
        <v>8</v>
      </c>
      <c r="F9">
        <f>IF(親和性表!$B$3="コステール",親和性表!$L$20,親和性表!$L$21)</f>
        <v>0</v>
      </c>
    </row>
    <row r="10" ht="20.25" customHeight="1" spans="1:6">
      <c r="A10" t="s">
        <v>40</v>
      </c>
      <c r="B10">
        <v>4</v>
      </c>
      <c r="D10" t="s">
        <v>13</v>
      </c>
      <c r="E10">
        <v>9</v>
      </c>
      <c r="F10">
        <f>IF(親和性表!$B$3="コステール",親和性表!$M$20,親和性表!$M$21)</f>
        <v>0</v>
      </c>
    </row>
    <row r="11" ht="20.25" customHeight="1" spans="1:6">
      <c r="A11" t="s">
        <v>41</v>
      </c>
      <c r="B11">
        <v>5</v>
      </c>
      <c r="D11" t="s">
        <v>14</v>
      </c>
      <c r="E11">
        <v>10</v>
      </c>
      <c r="F11">
        <f>IF(親和性表!$B$3="コステール",親和性表!$N$20,親和性表!$N$21)</f>
        <v>0.64</v>
      </c>
    </row>
    <row r="12" ht="20.25" customHeight="1" spans="1:6">
      <c r="A12" t="s">
        <v>9</v>
      </c>
      <c r="B12">
        <v>5</v>
      </c>
      <c r="D12" t="s">
        <v>15</v>
      </c>
      <c r="E12">
        <v>11</v>
      </c>
      <c r="F12">
        <f>IF(親和性表!$B$3="コステール",親和性表!$O$20,親和性表!$O$21)</f>
        <v>1</v>
      </c>
    </row>
    <row r="13" ht="20.25" customHeight="1" spans="1:2">
      <c r="A13" t="s">
        <v>24</v>
      </c>
      <c r="B13">
        <v>6</v>
      </c>
    </row>
    <row r="14" ht="20.25" customHeight="1" spans="1:2">
      <c r="A14" t="s">
        <v>42</v>
      </c>
      <c r="B14">
        <v>6</v>
      </c>
    </row>
    <row r="15" ht="20.25" customHeight="1" spans="1:11">
      <c r="A15" t="s">
        <v>43</v>
      </c>
      <c r="B15">
        <v>7</v>
      </c>
      <c r="E15" s="7"/>
      <c r="G15" s="8"/>
      <c r="H15" s="8"/>
      <c r="J15" s="8"/>
      <c r="K15" s="8"/>
    </row>
    <row r="16" ht="20.25" customHeight="1" spans="1:11">
      <c r="A16" t="s">
        <v>11</v>
      </c>
      <c r="B16">
        <v>7</v>
      </c>
      <c r="E16" s="7"/>
      <c r="G16" s="8"/>
      <c r="H16" s="8"/>
      <c r="J16" s="8"/>
      <c r="K16" s="8"/>
    </row>
    <row r="17" ht="20.25" customHeight="1" spans="1:11">
      <c r="A17" t="s">
        <v>44</v>
      </c>
      <c r="B17">
        <v>8</v>
      </c>
      <c r="E17" s="7"/>
      <c r="G17" s="8"/>
      <c r="H17" s="8"/>
      <c r="J17" s="8"/>
      <c r="K17" s="8"/>
    </row>
    <row r="18" ht="20.25" customHeight="1" spans="1:11">
      <c r="A18" t="s">
        <v>25</v>
      </c>
      <c r="B18">
        <v>8</v>
      </c>
      <c r="E18" s="7"/>
      <c r="G18" s="8"/>
      <c r="H18" s="8"/>
      <c r="J18" s="8"/>
      <c r="K18" s="8"/>
    </row>
    <row r="19" ht="20.25" customHeight="1" spans="1:5">
      <c r="A19" t="s">
        <v>45</v>
      </c>
      <c r="B19">
        <v>9</v>
      </c>
      <c r="E19" s="7"/>
    </row>
    <row r="20" ht="20.25" customHeight="1" spans="1:5">
      <c r="A20" t="s">
        <v>13</v>
      </c>
      <c r="B20">
        <v>9</v>
      </c>
      <c r="E20" s="7"/>
    </row>
    <row r="21" ht="20.25" customHeight="1" spans="1:12">
      <c r="A21" t="s">
        <v>46</v>
      </c>
      <c r="B21">
        <v>10</v>
      </c>
      <c r="D21" s="9"/>
      <c r="E21" s="7"/>
      <c r="L21" s="9"/>
    </row>
    <row r="22" ht="20.25" customHeight="1" spans="1:12">
      <c r="A22" t="s">
        <v>14</v>
      </c>
      <c r="B22">
        <v>10</v>
      </c>
      <c r="D22" s="9"/>
      <c r="E22" s="7"/>
      <c r="L22" s="9"/>
    </row>
    <row r="23" ht="20.25" customHeight="1" spans="1:12">
      <c r="A23" t="s">
        <v>47</v>
      </c>
      <c r="B23">
        <v>11</v>
      </c>
      <c r="D23" s="9"/>
      <c r="E23" s="7"/>
      <c r="L23" s="9"/>
    </row>
    <row r="24" ht="20.25" customHeight="1" spans="1:12">
      <c r="A24" t="s">
        <v>15</v>
      </c>
      <c r="B24">
        <v>11</v>
      </c>
      <c r="D24" s="9"/>
      <c r="E24" s="7"/>
      <c r="G24" s="8"/>
      <c r="H24" s="8"/>
      <c r="J24" s="8"/>
      <c r="K24" s="8"/>
      <c r="L24" s="9"/>
    </row>
    <row r="25" ht="20.25" customHeight="1" spans="1:12">
      <c r="A25" t="s">
        <v>48</v>
      </c>
      <c r="B25">
        <v>0</v>
      </c>
      <c r="D25" s="9"/>
      <c r="E25" s="7"/>
      <c r="G25" s="8"/>
      <c r="H25" s="8"/>
      <c r="J25" s="8"/>
      <c r="K25" s="8"/>
      <c r="L25" s="9"/>
    </row>
    <row r="26" spans="1:2">
      <c r="A26" t="s">
        <v>49</v>
      </c>
      <c r="B26">
        <v>11</v>
      </c>
    </row>
    <row r="33" spans="42:42">
      <c r="AP33" t="e">
        <f>VLOOKUP(G32&amp;I32,Note!I1:J2,2,TRUE)</f>
        <v>#N/A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AB16"/>
  <sheetViews>
    <sheetView workbookViewId="0">
      <selection activeCell="F14" sqref="F14"/>
    </sheetView>
  </sheetViews>
  <sheetFormatPr defaultColWidth="9" defaultRowHeight="19.5"/>
  <cols>
    <col min="1" max="2" width="4.22222222222222" customWidth="1"/>
    <col min="3" max="15" width="6.44444444444444" customWidth="1"/>
    <col min="16" max="16" width="9.44444444444444" customWidth="1"/>
    <col min="17" max="28" width="5.77777777777778" customWidth="1"/>
  </cols>
  <sheetData>
    <row r="2" ht="32.25" customHeight="1" spans="4:15">
      <c r="D2">
        <v>0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</row>
    <row r="3" spans="1:28">
      <c r="A3" s="4">
        <v>1</v>
      </c>
      <c r="B3">
        <f>IF(親和性表!C4="","",1)</f>
        <v>1</v>
      </c>
      <c r="C3">
        <f>IF(親和性表!C4="","",VLOOKUP(親和性表!C4,Note!$A$1:$B$26,2,FALSE))</f>
        <v>9</v>
      </c>
      <c r="D3" s="5">
        <f>IF($C3="","",MOD(D2-$C3+12,12))</f>
        <v>3</v>
      </c>
      <c r="E3" s="5">
        <f t="shared" ref="E3:O3" si="0">IF($C3="","",MOD(E2-$C3+12,12))</f>
        <v>4</v>
      </c>
      <c r="F3" s="5">
        <f t="shared" si="0"/>
        <v>5</v>
      </c>
      <c r="G3" s="5">
        <f t="shared" si="0"/>
        <v>6</v>
      </c>
      <c r="H3" s="5">
        <f t="shared" si="0"/>
        <v>7</v>
      </c>
      <c r="I3" s="5">
        <f t="shared" si="0"/>
        <v>8</v>
      </c>
      <c r="J3" s="5">
        <f t="shared" si="0"/>
        <v>9</v>
      </c>
      <c r="K3" s="5">
        <f t="shared" si="0"/>
        <v>10</v>
      </c>
      <c r="L3" s="5">
        <f t="shared" si="0"/>
        <v>11</v>
      </c>
      <c r="M3" s="5">
        <f t="shared" si="0"/>
        <v>0</v>
      </c>
      <c r="N3" s="5">
        <f t="shared" si="0"/>
        <v>1</v>
      </c>
      <c r="O3" s="5">
        <f t="shared" si="0"/>
        <v>2</v>
      </c>
      <c r="Q3">
        <f>IF($C$3="","",VLOOKUP(D3,Note!$E$1:$F$12,2,FALSE))</f>
        <v>0</v>
      </c>
      <c r="R3">
        <f>IF($C$3="","",VLOOKUP(E3,Note!$E$1:$F$12,2,FALSE))</f>
        <v>0.2</v>
      </c>
      <c r="S3">
        <f>IF($C$3="","",VLOOKUP(F3,Note!$E$1:$F$12,2,FALSE))</f>
        <v>1</v>
      </c>
      <c r="T3">
        <f>IF($C$3="","",VLOOKUP(G3,Note!$E$1:$F$12,2,FALSE))</f>
        <v>0</v>
      </c>
      <c r="U3">
        <f>IF($C$3="","",VLOOKUP(H3,Note!$E$1:$F$12,2,FALSE))</f>
        <v>1.5</v>
      </c>
      <c r="V3">
        <f>IF($C$3="","",VLOOKUP(I3,Note!$E$1:$F$12,2,FALSE))</f>
        <v>0</v>
      </c>
      <c r="W3">
        <f>IF($C$3="","",VLOOKUP(J3,Note!$E$1:$F$12,2,FALSE))</f>
        <v>0</v>
      </c>
      <c r="X3">
        <f>IF($C$3="","",VLOOKUP(K3,Note!$E$1:$F$12,2,FALSE))</f>
        <v>0.64</v>
      </c>
      <c r="Y3">
        <f>IF($C$3="","",VLOOKUP(L3,Note!$E$1:$F$12,2,FALSE))</f>
        <v>1</v>
      </c>
      <c r="Z3">
        <f>IF($C$3="","",VLOOKUP(M3,Note!$E$1:$F$12,2,FALSE))</f>
        <v>1.75</v>
      </c>
      <c r="AA3">
        <f>IF($C$3="","",VLOOKUP(N3,Note!$E$1:$F$12,2,FALSE))</f>
        <v>1</v>
      </c>
      <c r="AB3">
        <f>IF($C$3="","",VLOOKUP(O3,Note!$E$1:$F$12,2,FALSE))</f>
        <v>1</v>
      </c>
    </row>
    <row r="4" spans="1:28">
      <c r="A4" s="4">
        <v>2</v>
      </c>
      <c r="B4">
        <f>IF(親和性表!C5="","",1)</f>
        <v>1</v>
      </c>
      <c r="C4">
        <f>IF(親和性表!C5="","",VLOOKUP(親和性表!C5,Note!$A$1:$B$26,2,FALSE))</f>
        <v>0</v>
      </c>
      <c r="D4" s="5">
        <f>IF($C4="","",MOD(D2-$C4+12,12))</f>
        <v>0</v>
      </c>
      <c r="E4" s="5">
        <f t="shared" ref="E4:O4" si="1">IF($C4="","",MOD(E2-$C4+12,12))</f>
        <v>1</v>
      </c>
      <c r="F4" s="5">
        <f t="shared" si="1"/>
        <v>2</v>
      </c>
      <c r="G4" s="5">
        <f t="shared" si="1"/>
        <v>3</v>
      </c>
      <c r="H4" s="5">
        <f t="shared" si="1"/>
        <v>4</v>
      </c>
      <c r="I4" s="5">
        <f t="shared" si="1"/>
        <v>5</v>
      </c>
      <c r="J4" s="5">
        <f t="shared" si="1"/>
        <v>6</v>
      </c>
      <c r="K4" s="5">
        <f t="shared" si="1"/>
        <v>7</v>
      </c>
      <c r="L4" s="5">
        <f t="shared" si="1"/>
        <v>8</v>
      </c>
      <c r="M4" s="5">
        <f t="shared" si="1"/>
        <v>9</v>
      </c>
      <c r="N4" s="5">
        <f t="shared" si="1"/>
        <v>10</v>
      </c>
      <c r="O4" s="5">
        <f t="shared" si="1"/>
        <v>11</v>
      </c>
      <c r="Q4">
        <f>IF($C$4="","",VLOOKUP(D4,Note!$E$1:$F$12,2,FALSE))</f>
        <v>1.75</v>
      </c>
      <c r="R4">
        <f>IF($C$4="","",VLOOKUP(E4,Note!$E$1:$F$12,2,FALSE))</f>
        <v>1</v>
      </c>
      <c r="S4">
        <f>IF($C$4="","",VLOOKUP(F4,Note!$E$1:$F$12,2,FALSE))</f>
        <v>1</v>
      </c>
      <c r="T4">
        <f>IF($C$4="","",VLOOKUP(G4,Note!$E$1:$F$12,2,FALSE))</f>
        <v>0</v>
      </c>
      <c r="U4">
        <f>IF($C$4="","",VLOOKUP(H4,Note!$E$1:$F$12,2,FALSE))</f>
        <v>0.2</v>
      </c>
      <c r="V4">
        <f>IF($C$4="","",VLOOKUP(I4,Note!$E$1:$F$12,2,FALSE))</f>
        <v>1</v>
      </c>
      <c r="W4">
        <f>IF($C$4="","",VLOOKUP(J4,Note!$E$1:$F$12,2,FALSE))</f>
        <v>0</v>
      </c>
      <c r="X4">
        <f>IF($C$4="","",VLOOKUP(K4,Note!$E$1:$F$12,2,FALSE))</f>
        <v>1.5</v>
      </c>
      <c r="Y4">
        <f>IF($C$4="","",VLOOKUP(L4,Note!$E$1:$F$12,2,FALSE))</f>
        <v>0</v>
      </c>
      <c r="Z4">
        <f>IF($C$4="","",VLOOKUP(M4,Note!$E$1:$F$12,2,FALSE))</f>
        <v>0</v>
      </c>
      <c r="AA4">
        <f>IF($C$4="","",VLOOKUP(N4,Note!$E$1:$F$12,2,FALSE))</f>
        <v>0.64</v>
      </c>
      <c r="AB4">
        <f>IF($C$4="","",VLOOKUP(O4,Note!$E$1:$F$12,2,FALSE))</f>
        <v>1</v>
      </c>
    </row>
    <row r="5" spans="1:28">
      <c r="A5" s="4">
        <v>3</v>
      </c>
      <c r="B5">
        <f>IF(親和性表!C6="","",1)</f>
        <v>1</v>
      </c>
      <c r="C5">
        <f>IF(親和性表!C6="","",VLOOKUP(親和性表!C6,Note!$A$1:$B$26,2,FALSE))</f>
        <v>4</v>
      </c>
      <c r="D5" s="5">
        <f>IF($C5="","",MOD(D2-$C5+12,12))</f>
        <v>8</v>
      </c>
      <c r="E5" s="5">
        <f t="shared" ref="E5:O5" si="2">IF($C5="","",MOD(E2-$C5+12,12))</f>
        <v>9</v>
      </c>
      <c r="F5" s="5">
        <f t="shared" si="2"/>
        <v>10</v>
      </c>
      <c r="G5" s="5">
        <f t="shared" si="2"/>
        <v>11</v>
      </c>
      <c r="H5" s="5">
        <f t="shared" si="2"/>
        <v>0</v>
      </c>
      <c r="I5" s="5">
        <f t="shared" si="2"/>
        <v>1</v>
      </c>
      <c r="J5" s="5">
        <f t="shared" si="2"/>
        <v>2</v>
      </c>
      <c r="K5" s="5">
        <f t="shared" si="2"/>
        <v>3</v>
      </c>
      <c r="L5" s="5">
        <f t="shared" si="2"/>
        <v>4</v>
      </c>
      <c r="M5" s="5">
        <f t="shared" si="2"/>
        <v>5</v>
      </c>
      <c r="N5" s="5">
        <f t="shared" si="2"/>
        <v>6</v>
      </c>
      <c r="O5" s="5">
        <f t="shared" si="2"/>
        <v>7</v>
      </c>
      <c r="Q5">
        <f>IF($C$5="","",VLOOKUP(D5,Note!$E$1:$F$12,2,FALSE))</f>
        <v>0</v>
      </c>
      <c r="R5">
        <f>IF($C$5="","",VLOOKUP(E5,Note!$E$1:$F$12,2,FALSE))</f>
        <v>0</v>
      </c>
      <c r="S5">
        <f>IF($C$5="","",VLOOKUP(F5,Note!$E$1:$F$12,2,FALSE))</f>
        <v>0.64</v>
      </c>
      <c r="T5">
        <f>IF($C$5="","",VLOOKUP(G5,Note!$E$1:$F$12,2,FALSE))</f>
        <v>1</v>
      </c>
      <c r="U5">
        <f>IF($C$5="","",VLOOKUP(H5,Note!$E$1:$F$12,2,FALSE))</f>
        <v>1.75</v>
      </c>
      <c r="V5">
        <f>IF($C$5="","",VLOOKUP(I5,Note!$E$1:$F$12,2,FALSE))</f>
        <v>1</v>
      </c>
      <c r="W5">
        <f>IF($C$5="","",VLOOKUP(J5,Note!$E$1:$F$12,2,FALSE))</f>
        <v>1</v>
      </c>
      <c r="X5">
        <f>IF($C$5="","",VLOOKUP(K5,Note!$E$1:$F$12,2,FALSE))</f>
        <v>0</v>
      </c>
      <c r="Y5">
        <f>IF($C$5="","",VLOOKUP(L5,Note!$E$1:$F$12,2,FALSE))</f>
        <v>0.2</v>
      </c>
      <c r="Z5">
        <f>IF($C$5="","",VLOOKUP(M5,Note!$E$1:$F$12,2,FALSE))</f>
        <v>1</v>
      </c>
      <c r="AA5">
        <f>IF($C$5="","",VLOOKUP(N5,Note!$E$1:$F$12,2,FALSE))</f>
        <v>0</v>
      </c>
      <c r="AB5">
        <f>IF($C$5="","",VLOOKUP(O5,Note!$E$1:$F$12,2,FALSE))</f>
        <v>1.5</v>
      </c>
    </row>
    <row r="6" spans="1:28">
      <c r="A6" s="4">
        <v>4</v>
      </c>
      <c r="B6">
        <f>IF(親和性表!C7="","",1)</f>
        <v>1</v>
      </c>
      <c r="C6">
        <f>IF(親和性表!C7="","",VLOOKUP(親和性表!C7,Note!$A$1:$B$26,2,FALSE))</f>
        <v>9</v>
      </c>
      <c r="D6" s="5">
        <f>IF($C6="","",MOD(D2-$C6+12,12))</f>
        <v>3</v>
      </c>
      <c r="E6" s="5">
        <f t="shared" ref="E6:O6" si="3">IF($C6="","",MOD(E2-$C6+12,12))</f>
        <v>4</v>
      </c>
      <c r="F6" s="5">
        <f t="shared" si="3"/>
        <v>5</v>
      </c>
      <c r="G6" s="5">
        <f t="shared" si="3"/>
        <v>6</v>
      </c>
      <c r="H6" s="5">
        <f t="shared" si="3"/>
        <v>7</v>
      </c>
      <c r="I6" s="5">
        <f t="shared" si="3"/>
        <v>8</v>
      </c>
      <c r="J6" s="5">
        <f t="shared" si="3"/>
        <v>9</v>
      </c>
      <c r="K6" s="5">
        <f t="shared" si="3"/>
        <v>10</v>
      </c>
      <c r="L6" s="5">
        <f t="shared" si="3"/>
        <v>11</v>
      </c>
      <c r="M6" s="5">
        <f t="shared" si="3"/>
        <v>0</v>
      </c>
      <c r="N6" s="5">
        <f t="shared" si="3"/>
        <v>1</v>
      </c>
      <c r="O6" s="5">
        <f t="shared" si="3"/>
        <v>2</v>
      </c>
      <c r="Q6">
        <f>IF($C$6="","",VLOOKUP(D6,Note!$E$1:$F$12,2,FALSE))</f>
        <v>0</v>
      </c>
      <c r="R6">
        <f>IF($C$6="","",VLOOKUP(E6,Note!$E$1:$F$12,2,FALSE))</f>
        <v>0.2</v>
      </c>
      <c r="S6">
        <f>IF($C$6="","",VLOOKUP(F6,Note!$E$1:$F$12,2,FALSE))</f>
        <v>1</v>
      </c>
      <c r="T6">
        <f>IF($C$6="","",VLOOKUP(G6,Note!$E$1:$F$12,2,FALSE))</f>
        <v>0</v>
      </c>
      <c r="U6">
        <f>IF($C$6="","",VLOOKUP(H6,Note!$E$1:$F$12,2,FALSE))</f>
        <v>1.5</v>
      </c>
      <c r="V6">
        <f>IF($C$6="","",VLOOKUP(I6,Note!$E$1:$F$12,2,FALSE))</f>
        <v>0</v>
      </c>
      <c r="W6">
        <f>IF($C$6="","",VLOOKUP(J6,Note!$E$1:$F$12,2,FALSE))</f>
        <v>0</v>
      </c>
      <c r="X6">
        <f>IF($C$6="","",VLOOKUP(K6,Note!$E$1:$F$12,2,FALSE))</f>
        <v>0.64</v>
      </c>
      <c r="Y6">
        <f>IF($C$6="","",VLOOKUP(L6,Note!$E$1:$F$12,2,FALSE))</f>
        <v>1</v>
      </c>
      <c r="Z6">
        <f>IF($C$6="","",VLOOKUP(M6,Note!$E$1:$F$12,2,FALSE))</f>
        <v>1.75</v>
      </c>
      <c r="AA6">
        <f>IF($C$6="","",VLOOKUP(N6,Note!$E$1:$F$12,2,FALSE))</f>
        <v>1</v>
      </c>
      <c r="AB6">
        <f>IF($C$6="","",VLOOKUP(O6,Note!$E$1:$F$12,2,FALSE))</f>
        <v>1</v>
      </c>
    </row>
    <row r="7" spans="1:28">
      <c r="A7" s="4">
        <v>5</v>
      </c>
      <c r="B7" t="str">
        <f>IF(親和性表!C8="","",1)</f>
        <v/>
      </c>
      <c r="C7" t="str">
        <f>IF(親和性表!C8="","",VLOOKUP(親和性表!C8,Note!$A$1:$B$26,2,FALSE))</f>
        <v/>
      </c>
      <c r="D7" s="5" t="str">
        <f>IF($C7="","",MOD(D2-$C7+12,12))</f>
        <v/>
      </c>
      <c r="E7" s="5" t="str">
        <f t="shared" ref="E7:O7" si="4">IF($C7="","",MOD(E2-$C7+12,12))</f>
        <v/>
      </c>
      <c r="F7" s="5" t="str">
        <f t="shared" si="4"/>
        <v/>
      </c>
      <c r="G7" s="5" t="str">
        <f t="shared" si="4"/>
        <v/>
      </c>
      <c r="H7" s="5" t="str">
        <f t="shared" si="4"/>
        <v/>
      </c>
      <c r="I7" s="5" t="str">
        <f t="shared" si="4"/>
        <v/>
      </c>
      <c r="J7" s="5" t="str">
        <f t="shared" si="4"/>
        <v/>
      </c>
      <c r="K7" s="5" t="str">
        <f t="shared" si="4"/>
        <v/>
      </c>
      <c r="L7" s="5" t="str">
        <f t="shared" si="4"/>
        <v/>
      </c>
      <c r="M7" s="5" t="str">
        <f t="shared" si="4"/>
        <v/>
      </c>
      <c r="N7" s="5" t="str">
        <f t="shared" si="4"/>
        <v/>
      </c>
      <c r="O7" s="5" t="str">
        <f t="shared" si="4"/>
        <v/>
      </c>
      <c r="Q7" t="str">
        <f>IF($C$7="","",VLOOKUP(D7,Note!$E$1:$F$12,2,FALSE))</f>
        <v/>
      </c>
      <c r="R7" t="str">
        <f>IF($C$7="","",VLOOKUP(E7,Note!$E$1:$F$12,2,FALSE))</f>
        <v/>
      </c>
      <c r="S7" t="str">
        <f>IF($C$7="","",VLOOKUP(F7,Note!$E$1:$F$12,2,FALSE))</f>
        <v/>
      </c>
      <c r="T7" t="str">
        <f>IF($C$7="","",VLOOKUP(G7,Note!$E$1:$F$12,2,FALSE))</f>
        <v/>
      </c>
      <c r="U7" t="str">
        <f>IF($C$7="","",VLOOKUP(H7,Note!$E$1:$F$12,2,FALSE))</f>
        <v/>
      </c>
      <c r="V7" t="str">
        <f>IF($C$7="","",VLOOKUP(I7,Note!$E$1:$F$12,2,FALSE))</f>
        <v/>
      </c>
      <c r="W7" t="str">
        <f>IF($C$7="","",VLOOKUP(J7,Note!$E$1:$F$12,2,FALSE))</f>
        <v/>
      </c>
      <c r="X7" t="str">
        <f>IF($C$7="","",VLOOKUP(K7,Note!$E$1:$F$12,2,FALSE))</f>
        <v/>
      </c>
      <c r="Y7" t="str">
        <f>IF($C$7="","",VLOOKUP(L7,Note!$E$1:$F$12,2,FALSE))</f>
        <v/>
      </c>
      <c r="Z7" t="str">
        <f>IF($C$7="","",VLOOKUP(M7,Note!$E$1:$F$12,2,FALSE))</f>
        <v/>
      </c>
      <c r="AA7" t="str">
        <f>IF($C$7="","",VLOOKUP(N7,Note!$E$1:$F$12,2,FALSE))</f>
        <v/>
      </c>
      <c r="AB7" t="str">
        <f>IF($C$7="","",VLOOKUP(O7,Note!$E$1:$F$12,2,FALSE))</f>
        <v/>
      </c>
    </row>
    <row r="8" spans="1:28">
      <c r="A8" s="4">
        <v>6</v>
      </c>
      <c r="B8" t="str">
        <f>IF(親和性表!C9="","",1)</f>
        <v/>
      </c>
      <c r="C8" t="str">
        <f>IF(親和性表!C9="","",VLOOKUP(親和性表!C9,Note!$A$1:$B$26,2,FALSE))</f>
        <v/>
      </c>
      <c r="D8" s="5" t="str">
        <f>IF($C8="","",MOD(D2-$C8+12,12))</f>
        <v/>
      </c>
      <c r="E8" s="5" t="str">
        <f t="shared" ref="E8:O8" si="5">IF($C8="","",MOD(E2-$C8+12,12))</f>
        <v/>
      </c>
      <c r="F8" s="5" t="str">
        <f t="shared" si="5"/>
        <v/>
      </c>
      <c r="G8" s="5" t="str">
        <f t="shared" si="5"/>
        <v/>
      </c>
      <c r="H8" s="5" t="str">
        <f t="shared" si="5"/>
        <v/>
      </c>
      <c r="I8" s="5" t="str">
        <f t="shared" si="5"/>
        <v/>
      </c>
      <c r="J8" s="5" t="str">
        <f t="shared" si="5"/>
        <v/>
      </c>
      <c r="K8" s="5" t="str">
        <f t="shared" si="5"/>
        <v/>
      </c>
      <c r="L8" s="5" t="str">
        <f t="shared" si="5"/>
        <v/>
      </c>
      <c r="M8" s="5" t="str">
        <f t="shared" si="5"/>
        <v/>
      </c>
      <c r="N8" s="5" t="str">
        <f t="shared" si="5"/>
        <v/>
      </c>
      <c r="O8" s="5" t="str">
        <f t="shared" si="5"/>
        <v/>
      </c>
      <c r="Q8" t="str">
        <f>IF($C$8="","",VLOOKUP(D8,Note!$E$1:$F$12,2,FALSE))</f>
        <v/>
      </c>
      <c r="R8" t="str">
        <f>IF($C$8="","",VLOOKUP(E8,Note!$E$1:$F$12,2,FALSE))</f>
        <v/>
      </c>
      <c r="S8" t="str">
        <f>IF($C$8="","",VLOOKUP(F8,Note!$E$1:$F$12,2,FALSE))</f>
        <v/>
      </c>
      <c r="T8" t="str">
        <f>IF($C$8="","",VLOOKUP(G8,Note!$E$1:$F$12,2,FALSE))</f>
        <v/>
      </c>
      <c r="U8" t="str">
        <f>IF($C$8="","",VLOOKUP(H8,Note!$E$1:$F$12,2,FALSE))</f>
        <v/>
      </c>
      <c r="V8" t="str">
        <f>IF($C$8="","",VLOOKUP(I8,Note!$E$1:$F$12,2,FALSE))</f>
        <v/>
      </c>
      <c r="W8" t="str">
        <f>IF($C$8="","",VLOOKUP(J8,Note!$E$1:$F$12,2,FALSE))</f>
        <v/>
      </c>
      <c r="X8" t="str">
        <f>IF($C$8="","",VLOOKUP(K8,Note!$E$1:$F$12,2,FALSE))</f>
        <v/>
      </c>
      <c r="Y8" t="str">
        <f>IF($C$8="","",VLOOKUP(L8,Note!$E$1:$F$12,2,FALSE))</f>
        <v/>
      </c>
      <c r="Z8" t="str">
        <f>IF($C$8="","",VLOOKUP(M8,Note!$E$1:$F$12,2,FALSE))</f>
        <v/>
      </c>
      <c r="AA8" t="str">
        <f>IF($C$8="","",VLOOKUP(N8,Note!$E$1:$F$12,2,FALSE))</f>
        <v/>
      </c>
      <c r="AB8" t="str">
        <f>IF($C$8="","",VLOOKUP(O8,Note!$E$1:$F$12,2,FALSE))</f>
        <v/>
      </c>
    </row>
    <row r="9" spans="1:28">
      <c r="A9" s="4">
        <v>7</v>
      </c>
      <c r="B9" t="str">
        <f>IF(親和性表!C10="","",1)</f>
        <v/>
      </c>
      <c r="C9" t="str">
        <f>IF(親和性表!C10="","",VLOOKUP(親和性表!C10,Note!$A$1:$B$26,2,FALSE))</f>
        <v/>
      </c>
      <c r="D9" s="5" t="str">
        <f>IF($C9="","",MOD(D2-$C9+12,12))</f>
        <v/>
      </c>
      <c r="E9" s="5" t="str">
        <f t="shared" ref="E9:O9" si="6">IF($C9="","",MOD(E2-$C9+12,12))</f>
        <v/>
      </c>
      <c r="F9" s="5" t="str">
        <f t="shared" si="6"/>
        <v/>
      </c>
      <c r="G9" s="5" t="str">
        <f t="shared" si="6"/>
        <v/>
      </c>
      <c r="H9" s="5" t="str">
        <f t="shared" si="6"/>
        <v/>
      </c>
      <c r="I9" s="5" t="str">
        <f t="shared" si="6"/>
        <v/>
      </c>
      <c r="J9" s="5" t="str">
        <f t="shared" si="6"/>
        <v/>
      </c>
      <c r="K9" s="5" t="str">
        <f t="shared" si="6"/>
        <v/>
      </c>
      <c r="L9" s="5" t="str">
        <f t="shared" si="6"/>
        <v/>
      </c>
      <c r="M9" s="5" t="str">
        <f t="shared" si="6"/>
        <v/>
      </c>
      <c r="N9" s="5" t="str">
        <f t="shared" si="6"/>
        <v/>
      </c>
      <c r="O9" s="5" t="str">
        <f t="shared" si="6"/>
        <v/>
      </c>
      <c r="Q9" t="str">
        <f>IF($C$9="","",VLOOKUP(D9,Note!$E$1:$F$12,2,FALSE))</f>
        <v/>
      </c>
      <c r="R9" t="str">
        <f>IF($C$9="","",VLOOKUP(E9,Note!$E$1:$F$12,2,FALSE))</f>
        <v/>
      </c>
      <c r="S9" t="str">
        <f>IF($C$9="","",VLOOKUP(F9,Note!$E$1:$F$12,2,FALSE))</f>
        <v/>
      </c>
      <c r="T9" t="str">
        <f>IF($C$9="","",VLOOKUP(G9,Note!$E$1:$F$12,2,FALSE))</f>
        <v/>
      </c>
      <c r="U9" t="str">
        <f>IF($C$9="","",VLOOKUP(H9,Note!$E$1:$F$12,2,FALSE))</f>
        <v/>
      </c>
      <c r="V9" t="str">
        <f>IF($C$9="","",VLOOKUP(I9,Note!$E$1:$F$12,2,FALSE))</f>
        <v/>
      </c>
      <c r="W9" t="str">
        <f>IF($C$9="","",VLOOKUP(J9,Note!$E$1:$F$12,2,FALSE))</f>
        <v/>
      </c>
      <c r="X9" t="str">
        <f>IF($C$9="","",VLOOKUP(K9,Note!$E$1:$F$12,2,FALSE))</f>
        <v/>
      </c>
      <c r="Y9" t="str">
        <f>IF($C$9="","",VLOOKUP(L9,Note!$E$1:$F$12,2,FALSE))</f>
        <v/>
      </c>
      <c r="Z9" t="str">
        <f>IF($C$9="","",VLOOKUP(M9,Note!$E$1:$F$12,2,FALSE))</f>
        <v/>
      </c>
      <c r="AA9" t="str">
        <f>IF($C$9="","",VLOOKUP(N9,Note!$E$1:$F$12,2,FALSE))</f>
        <v/>
      </c>
      <c r="AB9" t="str">
        <f>IF($C$9="","",VLOOKUP(O9,Note!$E$1:$F$12,2,FALSE))</f>
        <v/>
      </c>
    </row>
    <row r="10" spans="1:28">
      <c r="A10" s="4">
        <v>8</v>
      </c>
      <c r="B10" t="str">
        <f>IF(親和性表!C11="","",1)</f>
        <v/>
      </c>
      <c r="C10" t="str">
        <f>IF(親和性表!C11="","",VLOOKUP(親和性表!C11,Note!$A$1:$B$26,2,FALSE))</f>
        <v/>
      </c>
      <c r="D10" s="5" t="str">
        <f>IF($C10="","",MOD(D2-$C10+12,12))</f>
        <v/>
      </c>
      <c r="E10" s="5" t="str">
        <f t="shared" ref="E10:O10" si="7">IF($C10="","",MOD(E2-$C10+12,12))</f>
        <v/>
      </c>
      <c r="F10" s="5" t="str">
        <f t="shared" si="7"/>
        <v/>
      </c>
      <c r="G10" s="5" t="str">
        <f t="shared" si="7"/>
        <v/>
      </c>
      <c r="H10" s="5" t="str">
        <f t="shared" si="7"/>
        <v/>
      </c>
      <c r="I10" s="5" t="str">
        <f t="shared" si="7"/>
        <v/>
      </c>
      <c r="J10" s="5" t="str">
        <f t="shared" si="7"/>
        <v/>
      </c>
      <c r="K10" s="5" t="str">
        <f t="shared" si="7"/>
        <v/>
      </c>
      <c r="L10" s="5" t="str">
        <f t="shared" si="7"/>
        <v/>
      </c>
      <c r="M10" s="5" t="str">
        <f t="shared" si="7"/>
        <v/>
      </c>
      <c r="N10" s="5" t="str">
        <f t="shared" si="7"/>
        <v/>
      </c>
      <c r="O10" s="5" t="str">
        <f t="shared" si="7"/>
        <v/>
      </c>
      <c r="Q10" t="str">
        <f>IF($C$10="","",VLOOKUP(D10,Note!$E$1:$F$12,2,FALSE))</f>
        <v/>
      </c>
      <c r="R10" t="str">
        <f>IF($C$10="","",VLOOKUP(E10,Note!$E$1:$F$12,2,FALSE))</f>
        <v/>
      </c>
      <c r="S10" t="str">
        <f>IF($C$10="","",VLOOKUP(F10,Note!$E$1:$F$12,2,FALSE))</f>
        <v/>
      </c>
      <c r="T10" t="str">
        <f>IF($C$10="","",VLOOKUP(G10,Note!$E$1:$F$12,2,FALSE))</f>
        <v/>
      </c>
      <c r="U10" t="str">
        <f>IF($C$10="","",VLOOKUP(H10,Note!$E$1:$F$12,2,FALSE))</f>
        <v/>
      </c>
      <c r="V10" t="str">
        <f>IF($C$10="","",VLOOKUP(I10,Note!$E$1:$F$12,2,FALSE))</f>
        <v/>
      </c>
      <c r="W10" t="str">
        <f>IF($C$10="","",VLOOKUP(J10,Note!$E$1:$F$12,2,FALSE))</f>
        <v/>
      </c>
      <c r="X10" t="str">
        <f>IF($C$10="","",VLOOKUP(K10,Note!$E$1:$F$12,2,FALSE))</f>
        <v/>
      </c>
      <c r="Y10" t="str">
        <f>IF($C$10="","",VLOOKUP(L10,Note!$E$1:$F$12,2,FALSE))</f>
        <v/>
      </c>
      <c r="Z10" t="str">
        <f>IF($C$10="","",VLOOKUP(M10,Note!$E$1:$F$12,2,FALSE))</f>
        <v/>
      </c>
      <c r="AA10" t="str">
        <f>IF($C$10="","",VLOOKUP(N10,Note!$E$1:$F$12,2,FALSE))</f>
        <v/>
      </c>
      <c r="AB10" t="str">
        <f>IF($C$10="","",VLOOKUP(O10,Note!$E$1:$F$12,2,FALSE))</f>
        <v/>
      </c>
    </row>
    <row r="11" spans="1:28">
      <c r="A11" s="4">
        <v>9</v>
      </c>
      <c r="B11" t="str">
        <f>IF(親和性表!C12="","",1)</f>
        <v/>
      </c>
      <c r="C11" t="str">
        <f>IF(親和性表!C12="","",VLOOKUP(親和性表!C12,Note!$A$1:$B$26,2,FALSE))</f>
        <v/>
      </c>
      <c r="D11" s="5" t="str">
        <f>IF($C11="","",MOD(D2-$C11+12,12))</f>
        <v/>
      </c>
      <c r="E11" s="5" t="str">
        <f t="shared" ref="E11:O11" si="8">IF($C11="","",MOD(E2-$C11+12,12))</f>
        <v/>
      </c>
      <c r="F11" s="5" t="str">
        <f t="shared" si="8"/>
        <v/>
      </c>
      <c r="G11" s="5" t="str">
        <f t="shared" si="8"/>
        <v/>
      </c>
      <c r="H11" s="5" t="str">
        <f t="shared" si="8"/>
        <v/>
      </c>
      <c r="I11" s="5" t="str">
        <f t="shared" si="8"/>
        <v/>
      </c>
      <c r="J11" s="5" t="str">
        <f t="shared" si="8"/>
        <v/>
      </c>
      <c r="K11" s="5" t="str">
        <f t="shared" si="8"/>
        <v/>
      </c>
      <c r="L11" s="5" t="str">
        <f t="shared" si="8"/>
        <v/>
      </c>
      <c r="M11" s="5" t="str">
        <f t="shared" si="8"/>
        <v/>
      </c>
      <c r="N11" s="5" t="str">
        <f t="shared" si="8"/>
        <v/>
      </c>
      <c r="O11" s="5" t="str">
        <f t="shared" si="8"/>
        <v/>
      </c>
      <c r="Q11" t="str">
        <f>IF($C$11="","",VLOOKUP(D11,Note!$E$1:$F$12,2,FALSE))</f>
        <v/>
      </c>
      <c r="R11" t="str">
        <f>IF($C$11="","",VLOOKUP(E11,Note!$E$1:$F$12,2,FALSE))</f>
        <v/>
      </c>
      <c r="S11" t="str">
        <f>IF($C$11="","",VLOOKUP(F11,Note!$E$1:$F$12,2,FALSE))</f>
        <v/>
      </c>
      <c r="T11" t="str">
        <f>IF($C$11="","",VLOOKUP(G11,Note!$E$1:$F$12,2,FALSE))</f>
        <v/>
      </c>
      <c r="U11" t="str">
        <f>IF($C$11="","",VLOOKUP(H11,Note!$E$1:$F$12,2,FALSE))</f>
        <v/>
      </c>
      <c r="V11" t="str">
        <f>IF($C$11="","",VLOOKUP(I11,Note!$E$1:$F$12,2,FALSE))</f>
        <v/>
      </c>
      <c r="W11" t="str">
        <f>IF($C$11="","",VLOOKUP(J11,Note!$E$1:$F$12,2,FALSE))</f>
        <v/>
      </c>
      <c r="X11" t="str">
        <f>IF($C$11="","",VLOOKUP(K11,Note!$E$1:$F$12,2,FALSE))</f>
        <v/>
      </c>
      <c r="Y11" t="str">
        <f>IF($C$11="","",VLOOKUP(L11,Note!$E$1:$F$12,2,FALSE))</f>
        <v/>
      </c>
      <c r="Z11" t="str">
        <f>IF($C$11="","",VLOOKUP(M11,Note!$E$1:$F$12,2,FALSE))</f>
        <v/>
      </c>
      <c r="AA11" t="str">
        <f>IF($C$11="","",VLOOKUP(N11,Note!$E$1:$F$12,2,FALSE))</f>
        <v/>
      </c>
      <c r="AB11" t="str">
        <f>IF($C$11="","",VLOOKUP(O11,Note!$E$1:$F$12,2,FALSE))</f>
        <v/>
      </c>
    </row>
    <row r="12" spans="1:28">
      <c r="A12" s="4">
        <v>10</v>
      </c>
      <c r="B12" t="str">
        <f>IF(親和性表!C13="","",1)</f>
        <v/>
      </c>
      <c r="C12" t="str">
        <f>IF(親和性表!C13="","",VLOOKUP(親和性表!C13,Note!$A$1:$B$26,2,FALSE))</f>
        <v/>
      </c>
      <c r="D12" s="5" t="str">
        <f>IF($C12="","",MOD(D2-$C12+12,12))</f>
        <v/>
      </c>
      <c r="E12" s="5" t="str">
        <f t="shared" ref="E12:O12" si="9">IF($C12="","",MOD(E2-$C12+12,12))</f>
        <v/>
      </c>
      <c r="F12" s="5" t="str">
        <f t="shared" si="9"/>
        <v/>
      </c>
      <c r="G12" s="5" t="str">
        <f t="shared" si="9"/>
        <v/>
      </c>
      <c r="H12" s="5" t="str">
        <f t="shared" si="9"/>
        <v/>
      </c>
      <c r="I12" s="5" t="str">
        <f t="shared" si="9"/>
        <v/>
      </c>
      <c r="J12" s="5" t="str">
        <f t="shared" si="9"/>
        <v/>
      </c>
      <c r="K12" s="5" t="str">
        <f t="shared" si="9"/>
        <v/>
      </c>
      <c r="L12" s="5" t="str">
        <f t="shared" si="9"/>
        <v/>
      </c>
      <c r="M12" s="5" t="str">
        <f t="shared" si="9"/>
        <v/>
      </c>
      <c r="N12" s="5" t="str">
        <f t="shared" si="9"/>
        <v/>
      </c>
      <c r="O12" s="5" t="str">
        <f t="shared" si="9"/>
        <v/>
      </c>
      <c r="Q12" t="str">
        <f>IF($C$11="","",VLOOKUP(D12,Note!$E$1:$F$12,2,FALSE))</f>
        <v/>
      </c>
      <c r="R12" t="str">
        <f>IF($C$11="","",VLOOKUP(E12,Note!$E$1:$F$12,2,FALSE))</f>
        <v/>
      </c>
      <c r="S12" t="str">
        <f>IF($C$11="","",VLOOKUP(F12,Note!$E$1:$F$12,2,FALSE))</f>
        <v/>
      </c>
      <c r="T12" t="str">
        <f>IF($C$11="","",VLOOKUP(G12,Note!$E$1:$F$12,2,FALSE))</f>
        <v/>
      </c>
      <c r="U12" t="str">
        <f>IF($C$11="","",VLOOKUP(H12,Note!$E$1:$F$12,2,FALSE))</f>
        <v/>
      </c>
      <c r="V12" t="str">
        <f>IF($C$11="","",VLOOKUP(I12,Note!$E$1:$F$12,2,FALSE))</f>
        <v/>
      </c>
      <c r="W12" t="str">
        <f>IF($C$11="","",VLOOKUP(J12,Note!$E$1:$F$12,2,FALSE))</f>
        <v/>
      </c>
      <c r="X12" t="str">
        <f>IF($C$11="","",VLOOKUP(K12,Note!$E$1:$F$12,2,FALSE))</f>
        <v/>
      </c>
      <c r="Y12" t="str">
        <f>IF($C$11="","",VLOOKUP(L12,Note!$E$1:$F$12,2,FALSE))</f>
        <v/>
      </c>
      <c r="Z12" t="str">
        <f>IF($C$11="","",VLOOKUP(M12,Note!$E$1:$F$12,2,FALSE))</f>
        <v/>
      </c>
      <c r="AA12" t="str">
        <f>IF($C$11="","",VLOOKUP(N12,Note!$E$1:$F$12,2,FALSE))</f>
        <v/>
      </c>
      <c r="AB12" t="str">
        <f>IF($C$11="","",VLOOKUP(O12,Note!$E$1:$F$12,2,FALSE))</f>
        <v/>
      </c>
    </row>
    <row r="13" spans="4:15">
      <c r="D13">
        <f>IFERROR(VLOOKUP(D2,$C3:$D12,1,FALSE),"")</f>
        <v>0</v>
      </c>
      <c r="E13" t="str">
        <f t="shared" ref="E13:O13" si="10">IFERROR(VLOOKUP(E2,$C3:$D12,1,FALSE),"")</f>
        <v/>
      </c>
      <c r="F13" t="str">
        <f t="shared" si="10"/>
        <v/>
      </c>
      <c r="G13" t="str">
        <f t="shared" si="10"/>
        <v/>
      </c>
      <c r="H13">
        <f t="shared" si="10"/>
        <v>4</v>
      </c>
      <c r="I13" t="str">
        <f t="shared" si="10"/>
        <v/>
      </c>
      <c r="J13" t="str">
        <f t="shared" si="10"/>
        <v/>
      </c>
      <c r="K13" t="str">
        <f t="shared" si="10"/>
        <v/>
      </c>
      <c r="L13" t="str">
        <f t="shared" si="10"/>
        <v/>
      </c>
      <c r="M13">
        <f t="shared" si="10"/>
        <v>9</v>
      </c>
      <c r="N13" t="str">
        <f t="shared" si="10"/>
        <v/>
      </c>
      <c r="O13" t="str">
        <f t="shared" si="10"/>
        <v/>
      </c>
    </row>
    <row r="14" spans="4:16">
      <c r="D14">
        <f>IF(D13="","",親和性表!D14)</f>
        <v>1.75</v>
      </c>
      <c r="E14" t="str">
        <f>IF(E13="","",親和性表!E14)</f>
        <v/>
      </c>
      <c r="F14" t="str">
        <f>IF(F13="","",親和性表!F14)</f>
        <v/>
      </c>
      <c r="G14" t="str">
        <f>IF(G13="","",親和性表!G14)</f>
        <v/>
      </c>
      <c r="H14">
        <f>IF(H13="","",親和性表!H14)</f>
        <v>4.95</v>
      </c>
      <c r="I14" t="str">
        <f>IF(I13="","",親和性表!I14)</f>
        <v/>
      </c>
      <c r="J14" t="str">
        <f>IF(J13="","",親和性表!J14)</f>
        <v/>
      </c>
      <c r="K14" t="str">
        <f>IF(K13="","",親和性表!K14)</f>
        <v/>
      </c>
      <c r="L14" t="str">
        <f>IF(L13="","",親和性表!L14)</f>
        <v/>
      </c>
      <c r="M14">
        <f>IF(M13="","",親和性表!M14)</f>
        <v>4.5</v>
      </c>
      <c r="N14" t="str">
        <f>IF(N13="","",親和性表!N14)</f>
        <v/>
      </c>
      <c r="O14" t="str">
        <f>IF(O13="","",親和性表!O14)</f>
        <v/>
      </c>
      <c r="P14" s="6">
        <f>SUM(D14:O14)</f>
        <v>11.2</v>
      </c>
    </row>
    <row r="15" spans="2:2">
      <c r="B15">
        <f>SUM(B3:B13)</f>
        <v>4</v>
      </c>
    </row>
    <row r="16" spans="4:16">
      <c r="D16" t="str">
        <f>IF($C$3=D2,D14,"")</f>
        <v/>
      </c>
      <c r="E16" t="str">
        <f>IF($C$3=E2,E14,"")</f>
        <v/>
      </c>
      <c r="F16" t="str">
        <f>IF($C$3=F2,F14,"")</f>
        <v/>
      </c>
      <c r="G16" t="str">
        <f>IF($C$3=G2,G14,"")</f>
        <v/>
      </c>
      <c r="H16" t="str">
        <f>IF($C$3=H2,H14,"")</f>
        <v/>
      </c>
      <c r="I16" t="str">
        <f>IF($C$3=I2,I14,"")</f>
        <v/>
      </c>
      <c r="J16" t="str">
        <f>IF($C$3=J2,J14,"")</f>
        <v/>
      </c>
      <c r="K16" t="str">
        <f>IF($C$3=K2,K14,"")</f>
        <v/>
      </c>
      <c r="L16" t="str">
        <f>IF($C$3=L2,L14,"")</f>
        <v/>
      </c>
      <c r="M16">
        <f>IF($C$3=M2,M14,"")</f>
        <v>4.5</v>
      </c>
      <c r="N16" t="str">
        <f>IF($C$3=N2,N14,"")</f>
        <v/>
      </c>
      <c r="O16" t="str">
        <f>IF($C$3=O2,O14,"")</f>
        <v/>
      </c>
      <c r="P16">
        <f>SUM(D16:O16)</f>
        <v>4.5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1:V29"/>
  <sheetViews>
    <sheetView topLeftCell="A5" workbookViewId="0">
      <selection activeCell="I28" sqref="I28"/>
    </sheetView>
  </sheetViews>
  <sheetFormatPr defaultColWidth="8.88888888888889" defaultRowHeight="19.5"/>
  <cols>
    <col min="2" max="2" width="6.22222222222222" customWidth="1"/>
    <col min="3" max="3" width="3.11111111111111" customWidth="1"/>
    <col min="4" max="15" width="3.44444444444444" customWidth="1"/>
    <col min="16" max="16" width="3.77777777777778" customWidth="1"/>
    <col min="18" max="22" width="5.66666666666667" customWidth="1"/>
  </cols>
  <sheetData>
    <row r="11" spans="7:7">
      <c r="G11" s="1"/>
    </row>
    <row r="12" customFormat="1"/>
    <row r="17" spans="1:16">
      <c r="A17" t="s">
        <v>26</v>
      </c>
      <c r="C17" s="2"/>
      <c r="D17" s="2">
        <v>1</v>
      </c>
      <c r="E17" s="2">
        <v>1</v>
      </c>
      <c r="F17" s="3">
        <v>0.33</v>
      </c>
      <c r="G17" s="2">
        <v>0.67</v>
      </c>
      <c r="H17" s="2">
        <v>0.33</v>
      </c>
      <c r="I17" s="2">
        <v>0.67</v>
      </c>
      <c r="J17" s="2">
        <v>1</v>
      </c>
      <c r="K17" s="2">
        <v>1</v>
      </c>
      <c r="L17" s="2">
        <v>0.33</v>
      </c>
      <c r="M17" s="2">
        <v>1.5</v>
      </c>
      <c r="N17" s="2">
        <v>0.3</v>
      </c>
      <c r="O17" s="2">
        <v>0.67</v>
      </c>
      <c r="P17" s="2">
        <v>1</v>
      </c>
    </row>
    <row r="18" spans="1:16">
      <c r="A18" t="s">
        <v>2</v>
      </c>
      <c r="D18">
        <v>1.1</v>
      </c>
      <c r="E18">
        <v>0.8</v>
      </c>
      <c r="F18">
        <v>0.4</v>
      </c>
      <c r="G18">
        <v>0.44</v>
      </c>
      <c r="H18">
        <v>0.4</v>
      </c>
      <c r="I18">
        <v>0.8</v>
      </c>
      <c r="J18">
        <v>0.8</v>
      </c>
      <c r="K18">
        <v>1.1</v>
      </c>
      <c r="L18">
        <v>0.9</v>
      </c>
      <c r="M18">
        <v>1.1</v>
      </c>
      <c r="N18">
        <v>0.4</v>
      </c>
      <c r="O18">
        <v>0.8</v>
      </c>
      <c r="P18">
        <v>0.8</v>
      </c>
    </row>
    <row r="19" spans="4:19">
      <c r="D19">
        <v>1</v>
      </c>
      <c r="E19">
        <v>2</v>
      </c>
      <c r="F19">
        <v>3</v>
      </c>
      <c r="G19">
        <v>4</v>
      </c>
      <c r="H19">
        <v>5</v>
      </c>
      <c r="I19">
        <v>6</v>
      </c>
      <c r="J19">
        <v>7</v>
      </c>
      <c r="K19">
        <v>8</v>
      </c>
      <c r="L19">
        <v>9</v>
      </c>
      <c r="M19">
        <v>10</v>
      </c>
      <c r="N19">
        <v>11</v>
      </c>
      <c r="O19">
        <v>12</v>
      </c>
      <c r="P19">
        <v>13</v>
      </c>
      <c r="S19" t="s">
        <v>50</v>
      </c>
    </row>
    <row r="20" spans="18:22">
      <c r="R20" t="s">
        <v>4</v>
      </c>
      <c r="S20" t="s">
        <v>4</v>
      </c>
      <c r="T20" t="s">
        <v>11</v>
      </c>
      <c r="U20">
        <v>1</v>
      </c>
      <c r="V20">
        <v>1.06</v>
      </c>
    </row>
    <row r="21" spans="19:22">
      <c r="S21" t="s">
        <v>4</v>
      </c>
      <c r="T21" t="s">
        <v>51</v>
      </c>
      <c r="U21">
        <v>0.33</v>
      </c>
      <c r="V21">
        <v>0.44</v>
      </c>
    </row>
    <row r="22" spans="18:22">
      <c r="R22" t="s">
        <v>11</v>
      </c>
      <c r="S22" t="s">
        <v>11</v>
      </c>
      <c r="T22" t="s">
        <v>4</v>
      </c>
      <c r="U22">
        <v>1</v>
      </c>
      <c r="V22">
        <v>0.81</v>
      </c>
    </row>
    <row r="23" spans="19:22">
      <c r="S23" t="s">
        <v>11</v>
      </c>
      <c r="T23" t="s">
        <v>51</v>
      </c>
      <c r="U23">
        <v>0.33</v>
      </c>
      <c r="V23">
        <v>0.92</v>
      </c>
    </row>
    <row r="24" spans="18:22">
      <c r="R24" t="s">
        <v>52</v>
      </c>
      <c r="T24" t="s">
        <v>4</v>
      </c>
      <c r="U24">
        <v>1.5</v>
      </c>
      <c r="V24">
        <v>1.1</v>
      </c>
    </row>
    <row r="25" spans="20:22">
      <c r="T25" t="s">
        <v>51</v>
      </c>
      <c r="U25">
        <v>0.5</v>
      </c>
      <c r="V25">
        <v>0.89</v>
      </c>
    </row>
    <row r="26" spans="18:22">
      <c r="R26" t="s">
        <v>51</v>
      </c>
      <c r="S26" t="s">
        <v>13</v>
      </c>
      <c r="T26" t="s">
        <v>9</v>
      </c>
      <c r="U26">
        <v>0.67</v>
      </c>
      <c r="V26">
        <v>0.44</v>
      </c>
    </row>
    <row r="27" spans="18:22">
      <c r="R27" t="s">
        <v>51</v>
      </c>
      <c r="S27" t="s">
        <v>4</v>
      </c>
      <c r="T27" t="s">
        <v>9</v>
      </c>
      <c r="U27">
        <v>1.5</v>
      </c>
      <c r="V27">
        <v>1.09</v>
      </c>
    </row>
    <row r="28" spans="18:22">
      <c r="R28" t="s">
        <v>9</v>
      </c>
      <c r="S28" t="s">
        <v>9</v>
      </c>
      <c r="T28" t="s">
        <v>53</v>
      </c>
      <c r="U28">
        <v>0.33</v>
      </c>
      <c r="V28">
        <v>0.44</v>
      </c>
    </row>
    <row r="29" spans="18:22">
      <c r="R29" t="s">
        <v>53</v>
      </c>
      <c r="S29" t="s">
        <v>6</v>
      </c>
      <c r="T29" t="s">
        <v>11</v>
      </c>
      <c r="U29">
        <v>0.67</v>
      </c>
      <c r="V29">
        <v>0.81</v>
      </c>
    </row>
  </sheetData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親和性表</vt:lpstr>
      <vt:lpstr>Note</vt:lpstr>
      <vt:lpstr>Work</vt:lpstr>
      <vt:lpstr>検証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保坂 文昭(Ext)</dc:creator>
  <cp:lastModifiedBy>保坂 文昭(Ext)</cp:lastModifiedBy>
  <dcterms:created xsi:type="dcterms:W3CDTF">2024-10-22T07:08:00Z</dcterms:created>
  <cp:lastPrinted>2024-10-25T04:44:00Z</cp:lastPrinted>
  <dcterms:modified xsi:type="dcterms:W3CDTF">2025-09-28T05:09:07Z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